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DF78F55F-B104-482F-BF5C-FE97C7EAC55A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0" i="1" l="1"/>
  <c r="Y150" i="1"/>
  <c r="X150" i="1"/>
  <c r="W150" i="1"/>
  <c r="Z149" i="1"/>
  <c r="X149" i="1"/>
  <c r="W149" i="1"/>
  <c r="Z148" i="1"/>
  <c r="X148" i="1"/>
  <c r="W148" i="1"/>
  <c r="Z147" i="1"/>
  <c r="X147" i="1"/>
  <c r="W147" i="1"/>
  <c r="Z146" i="1"/>
  <c r="X146" i="1"/>
  <c r="W146" i="1"/>
  <c r="Z145" i="1"/>
  <c r="X145" i="1"/>
  <c r="W145" i="1"/>
  <c r="Z144" i="1"/>
  <c r="X144" i="1"/>
  <c r="W144" i="1"/>
  <c r="Z143" i="1"/>
  <c r="X143" i="1"/>
  <c r="W143" i="1"/>
  <c r="Z142" i="1"/>
  <c r="X142" i="1"/>
  <c r="W142" i="1"/>
  <c r="Z141" i="1"/>
  <c r="Y141" i="1"/>
  <c r="X141" i="1"/>
  <c r="W141" i="1"/>
  <c r="Z140" i="1"/>
  <c r="X140" i="1"/>
  <c r="W140" i="1"/>
  <c r="Z139" i="1"/>
  <c r="X139" i="1"/>
  <c r="W139" i="1"/>
  <c r="Z138" i="1"/>
  <c r="X138" i="1"/>
  <c r="W138" i="1"/>
  <c r="Z137" i="1"/>
  <c r="X137" i="1"/>
  <c r="W137" i="1"/>
  <c r="Z136" i="1"/>
  <c r="Y136" i="1"/>
  <c r="X136" i="1"/>
  <c r="W136" i="1"/>
  <c r="Z135" i="1"/>
  <c r="Y135" i="1"/>
  <c r="X135" i="1"/>
  <c r="W135" i="1"/>
  <c r="Z134" i="1"/>
  <c r="Y134" i="1"/>
  <c r="X134" i="1"/>
  <c r="W134" i="1"/>
  <c r="Z133" i="1"/>
  <c r="X133" i="1"/>
  <c r="W133" i="1"/>
  <c r="Z132" i="1"/>
  <c r="X132" i="1"/>
  <c r="W132" i="1"/>
  <c r="Z131" i="1"/>
  <c r="X131" i="1"/>
  <c r="W131" i="1"/>
  <c r="Z130" i="1"/>
  <c r="X130" i="1"/>
  <c r="W130" i="1"/>
  <c r="Z129" i="1"/>
  <c r="X129" i="1"/>
  <c r="W129" i="1"/>
  <c r="Z128" i="1"/>
  <c r="X128" i="1"/>
  <c r="W128" i="1"/>
  <c r="Z127" i="1"/>
  <c r="X127" i="1"/>
  <c r="W127" i="1"/>
  <c r="Z126" i="1"/>
  <c r="X126" i="1"/>
  <c r="W126" i="1"/>
  <c r="Z125" i="1"/>
  <c r="X125" i="1"/>
  <c r="W125" i="1"/>
  <c r="Y124" i="1"/>
  <c r="X124" i="1"/>
  <c r="W124" i="1"/>
  <c r="W123" i="1"/>
  <c r="W122" i="1"/>
  <c r="Y121" i="1"/>
  <c r="X121" i="1"/>
  <c r="W121" i="1"/>
  <c r="W120" i="1"/>
  <c r="Y119" i="1"/>
  <c r="X119" i="1"/>
  <c r="W119" i="1"/>
  <c r="Y118" i="1"/>
  <c r="X118" i="1"/>
  <c r="W118" i="1"/>
  <c r="W117" i="1"/>
  <c r="W116" i="1"/>
  <c r="W115" i="1"/>
  <c r="W114" i="1"/>
  <c r="W113" i="1"/>
  <c r="W112" i="1"/>
  <c r="W111" i="1"/>
  <c r="Y110" i="1"/>
  <c r="X110" i="1"/>
  <c r="W110" i="1"/>
  <c r="W109" i="1"/>
  <c r="W108" i="1"/>
  <c r="W107" i="1"/>
  <c r="W106" i="1"/>
  <c r="Y105" i="1"/>
  <c r="W105" i="1"/>
  <c r="X104" i="1"/>
  <c r="W104" i="1"/>
  <c r="Y103" i="1"/>
  <c r="W103" i="1"/>
  <c r="Y102" i="1"/>
  <c r="X102" i="1"/>
  <c r="W102" i="1"/>
  <c r="Y101" i="1"/>
  <c r="X101" i="1"/>
  <c r="W101" i="1"/>
  <c r="Y100" i="1"/>
  <c r="X100" i="1"/>
  <c r="W100" i="1"/>
  <c r="Y99" i="1"/>
  <c r="X99" i="1"/>
  <c r="W99" i="1"/>
  <c r="Y98" i="1"/>
  <c r="X98" i="1"/>
  <c r="W98" i="1"/>
  <c r="Y97" i="1"/>
  <c r="X97" i="1"/>
  <c r="W97" i="1"/>
  <c r="Y96" i="1"/>
  <c r="X96" i="1"/>
  <c r="W96" i="1"/>
  <c r="W95" i="1"/>
  <c r="Z94" i="1"/>
  <c r="Y94" i="1"/>
  <c r="X94" i="1"/>
  <c r="W94" i="1"/>
  <c r="W93" i="1"/>
  <c r="W92" i="1"/>
  <c r="X91" i="1"/>
  <c r="W91" i="1"/>
  <c r="Y90" i="1"/>
  <c r="W90" i="1"/>
  <c r="W89" i="1"/>
  <c r="W88" i="1"/>
  <c r="W87" i="1"/>
  <c r="Y86" i="1"/>
  <c r="X86" i="1"/>
  <c r="W86" i="1"/>
  <c r="W85" i="1"/>
  <c r="W84" i="1"/>
  <c r="X83" i="1"/>
  <c r="W83" i="1"/>
  <c r="W82" i="1"/>
  <c r="W81" i="1"/>
  <c r="W80" i="1"/>
  <c r="W79" i="1"/>
  <c r="Y78" i="1"/>
  <c r="W78" i="1"/>
  <c r="Y77" i="1"/>
  <c r="W77" i="1"/>
  <c r="Y76" i="1"/>
  <c r="X76" i="1"/>
  <c r="W76" i="1"/>
  <c r="W75" i="1"/>
  <c r="W74" i="1"/>
  <c r="W73" i="1"/>
  <c r="W72" i="1"/>
  <c r="Y71" i="1"/>
  <c r="X71" i="1"/>
  <c r="W71" i="1"/>
  <c r="W70" i="1"/>
  <c r="W69" i="1"/>
  <c r="Y68" i="1"/>
  <c r="W68" i="1"/>
  <c r="W67" i="1"/>
  <c r="W66" i="1"/>
  <c r="W65" i="1"/>
  <c r="W64" i="1"/>
  <c r="Y63" i="1"/>
  <c r="W63" i="1"/>
  <c r="X62" i="1"/>
  <c r="W62" i="1"/>
  <c r="Y61" i="1"/>
  <c r="W61" i="1"/>
  <c r="W60" i="1"/>
  <c r="W59" i="1"/>
  <c r="Y58" i="1"/>
  <c r="W58" i="1"/>
  <c r="X57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Y26" i="1"/>
  <c r="W26" i="1"/>
  <c r="W25" i="1"/>
  <c r="X24" i="1"/>
  <c r="W24" i="1"/>
  <c r="W23" i="1"/>
  <c r="W22" i="1"/>
  <c r="W21" i="1"/>
  <c r="X20" i="1"/>
  <c r="W20" i="1"/>
  <c r="X19" i="1"/>
  <c r="W19" i="1"/>
  <c r="X18" i="1"/>
  <c r="W18" i="1"/>
  <c r="Y17" i="1"/>
  <c r="X17" i="1"/>
  <c r="W17" i="1"/>
  <c r="W16" i="1"/>
  <c r="W15" i="1"/>
  <c r="W14" i="1"/>
  <c r="W13" i="1"/>
  <c r="W12" i="1"/>
  <c r="W11" i="1"/>
  <c r="Y10" i="1"/>
  <c r="W10" i="1"/>
  <c r="W9" i="1"/>
</calcChain>
</file>

<file path=xl/sharedStrings.xml><?xml version="1.0" encoding="utf-8"?>
<sst xmlns="http://schemas.openxmlformats.org/spreadsheetml/2006/main" count="3536" uniqueCount="460">
  <si>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</si>
  <si>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</si>
  <si>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</si>
  <si>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</si>
  <si>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</si>
  <si>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</si>
  <si>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</si>
  <si>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</si>
  <si>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</si>
  <si>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</si>
  <si>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</si>
  <si>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</si>
  <si>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</si>
  <si>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</si>
  <si>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</si>
  <si>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</si>
  <si>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</si>
  <si>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</si>
  <si>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</si>
  <si>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</si>
  <si>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</si>
  <si>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</si>
  <si>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</si>
  <si>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</si>
  <si>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</si>
  <si>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</si>
  <si>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</si>
  <si>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</si>
  <si>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</si>
  <si>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</si>
  <si>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</si>
  <si>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</si>
  <si>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0040018</t>
  </si>
  <si>
    <t>HD</t>
  </si>
  <si>
    <t>Huntington Disease (HD) Mutation by PCR (Change effective as of 11/13/2023: Refer to 3016908 in the November Hotline)</t>
  </si>
  <si>
    <t>x</t>
  </si>
  <si>
    <t>0050246</t>
  </si>
  <si>
    <t>EBVPCR</t>
  </si>
  <si>
    <t>Epstein-Barr Virus by Qualitative PCR</t>
  </si>
  <si>
    <t>0050345</t>
  </si>
  <si>
    <t>IGE</t>
  </si>
  <si>
    <t>Immunoglobulin E</t>
  </si>
  <si>
    <t>0050547</t>
  </si>
  <si>
    <t>TWIN ZYG</t>
  </si>
  <si>
    <t>Twin Zygosity Testing (Change effective as of 11/13/2023: Refer to 3016875 in the November Hotline)</t>
  </si>
  <si>
    <t>0050734</t>
  </si>
  <si>
    <t>EMA R</t>
  </si>
  <si>
    <t>Tissue Transglutaminase (tTG) Antibody, IgA with Reflex to Endomysial Antibody, IgA by IFA (Change effective as of 11/13/23: Refer to 3016861 in the November Hotline)</t>
  </si>
  <si>
    <t>0050736</t>
  </si>
  <si>
    <t>EMAR TITER</t>
  </si>
  <si>
    <t>Endomysial Antibody, IgA by IFA</t>
  </si>
  <si>
    <t>0051074</t>
  </si>
  <si>
    <t>FLUA G</t>
  </si>
  <si>
    <t>Influenza A Virus Antibody, IgG (Change effective as of 11/13/23: Refer to 0060764)</t>
  </si>
  <si>
    <t>0051080</t>
  </si>
  <si>
    <t>FLUB G</t>
  </si>
  <si>
    <t>Influenza B Virus Antibody, IgG (Change effective as of 11/13/23: Refer to 0060764)</t>
  </si>
  <si>
    <t>0051265</t>
  </si>
  <si>
    <t>AD PCR FE</t>
  </si>
  <si>
    <t>Achondroplasia (FGFR3) 2 Mutations, Fetal</t>
  </si>
  <si>
    <t>0051357</t>
  </si>
  <si>
    <t>GLIADPEP A</t>
  </si>
  <si>
    <t>Deamidated Gliadin Peptide (DGP) Antibody, IgA</t>
  </si>
  <si>
    <t>0051358</t>
  </si>
  <si>
    <t>GLIAD PAN</t>
  </si>
  <si>
    <t>Deamidated Gliadin Peptide (DGP) Antibodies, IgA and IgG</t>
  </si>
  <si>
    <t>0051359</t>
  </si>
  <si>
    <t>GLIADPEP G</t>
  </si>
  <si>
    <t>Deamidated Gliadin Peptide (DGP) Antibody, IgG</t>
  </si>
  <si>
    <t>0051689</t>
  </si>
  <si>
    <t>TTG DGP</t>
  </si>
  <si>
    <t>Celiac Disease Dual Antigen Screen (Change effective as of 11/13/23: Refer to 3016817 in the November Hotline)</t>
  </si>
  <si>
    <t>0055258</t>
  </si>
  <si>
    <t>LYMEMWBCSF</t>
  </si>
  <si>
    <t>Borrelia burgdorferi Antibody, IgM by Immunoblot (CSF) (Change effective as of 11/13/23: Refer to 0055260)</t>
  </si>
  <si>
    <t>0055259</t>
  </si>
  <si>
    <t>LYMEGWBCSF</t>
  </si>
  <si>
    <t>Borrelia burgdorferi Antibody, IgG by Immunoblot (CSF) (Change effective as of 11/13/23: Refer to 0055260)</t>
  </si>
  <si>
    <t>0056009</t>
  </si>
  <si>
    <t>TTG G</t>
  </si>
  <si>
    <t>Tissue Transglutaminase Antibody, IgG</t>
  </si>
  <si>
    <t>0058902</t>
  </si>
  <si>
    <t>C2CYA</t>
  </si>
  <si>
    <t>Cyclosporine A, 2-Hour Post Dose (C2) by Tandem Mass Spectrometry</t>
  </si>
  <si>
    <t>0060040</t>
  </si>
  <si>
    <t>CMVPCR</t>
  </si>
  <si>
    <t>Cytomegalovirus by Qualitative PCR</t>
  </si>
  <si>
    <t>0070035</t>
  </si>
  <si>
    <t>CYA</t>
  </si>
  <si>
    <t>Cyclosporine A by Tandem Mass Spectrometry</t>
  </si>
  <si>
    <t>0080407</t>
  </si>
  <si>
    <t>CATE UF</t>
  </si>
  <si>
    <t>Catecholamines Fractionated by LC-MS/MS, Urine Free</t>
  </si>
  <si>
    <t>0081056</t>
  </si>
  <si>
    <t>TESTOS F&amp;T</t>
  </si>
  <si>
    <t>Testosterone, Free and Total, Includes Sex Hormone-Binding Globulin (Adult Females, Children, or Individuals on Testosterone-Suppressing Hormone Therapy)</t>
  </si>
  <si>
    <t>0081057</t>
  </si>
  <si>
    <t>BIO T MASS</t>
  </si>
  <si>
    <t>Testosterone, Bioavailable and Total, Includes Sex Hormone-Binding Globulin (Adult Females, Children, or Individuals on Testosterone-Suppressing Hormone Therapy)</t>
  </si>
  <si>
    <t>0081058</t>
  </si>
  <si>
    <t>TESTOS MAS</t>
  </si>
  <si>
    <t>Testosterone (Adult Females, Children, or Individuals on Testosterone-Suppressing Hormone Therapy)</t>
  </si>
  <si>
    <t>0081059</t>
  </si>
  <si>
    <t>TESTOS FR</t>
  </si>
  <si>
    <t>Testosterone, Free (Adult Females, Children, or Individuals on Testosterone-Suppressing Hormone Therapy)</t>
  </si>
  <si>
    <t>0081117</t>
  </si>
  <si>
    <t>CORT SAL</t>
  </si>
  <si>
    <t>Cortisol, Saliva (Change effective as of 11/13/23: Refer to 3016866 in the November Hotline)</t>
  </si>
  <si>
    <t>0090010</t>
  </si>
  <si>
    <t>ALPR</t>
  </si>
  <si>
    <t>Alprazolam</t>
  </si>
  <si>
    <t>0090055</t>
  </si>
  <si>
    <t>CLON</t>
  </si>
  <si>
    <t>Clonazepam</t>
  </si>
  <si>
    <t>0090076</t>
  </si>
  <si>
    <t>DIAZ</t>
  </si>
  <si>
    <t>Diazepam and Nordiazepam</t>
  </si>
  <si>
    <t>0090148</t>
  </si>
  <si>
    <t>LIB</t>
  </si>
  <si>
    <t>Librium and Nordiazepam</t>
  </si>
  <si>
    <t>0090181</t>
  </si>
  <si>
    <t>LORAZ</t>
  </si>
  <si>
    <t>Lorazepam</t>
  </si>
  <si>
    <t>0090196</t>
  </si>
  <si>
    <t>CLORAZ</t>
  </si>
  <si>
    <t>Clorazepate (Assayed as Nordiazepam)</t>
  </si>
  <si>
    <t>0090612</t>
  </si>
  <si>
    <t>TACRO</t>
  </si>
  <si>
    <t>Tacrolimus by Tandem Mass Spectrometry</t>
  </si>
  <si>
    <t>0090672</t>
  </si>
  <si>
    <t>PRAZE</t>
  </si>
  <si>
    <t>Prazepam (Assayed as Nordiazepam)</t>
  </si>
  <si>
    <t>0090676</t>
  </si>
  <si>
    <t>CANNAB SP</t>
  </si>
  <si>
    <t>THC Metabolite, Serum or Plasma, Quantitative</t>
  </si>
  <si>
    <t>0092118</t>
  </si>
  <si>
    <t>EVEROLIMUS</t>
  </si>
  <si>
    <t>Everolimus by Tandem Mass Spectrometry</t>
  </si>
  <si>
    <t>0092330</t>
  </si>
  <si>
    <t>ADSTEROID</t>
  </si>
  <si>
    <t>Adrenal Steroid Quantitative Panel by HPLC-MS/MS, Serum or Plasma</t>
  </si>
  <si>
    <t>0092331</t>
  </si>
  <si>
    <t>DEOXYCORT</t>
  </si>
  <si>
    <t>11-Deoxycortisol Quantitative by HPLC-MS/MS, Serum or Plasma</t>
  </si>
  <si>
    <t>0092332</t>
  </si>
  <si>
    <t>OHPRGSTON</t>
  </si>
  <si>
    <t>17-Hydroxyprogesterone Quantitative by HPLC-MS/MS, Serum or Plasma</t>
  </si>
  <si>
    <t>0092354</t>
  </si>
  <si>
    <t>OPIS SP</t>
  </si>
  <si>
    <t>Opiates, Serum or Plasma, Quantitative</t>
  </si>
  <si>
    <t>0093244</t>
  </si>
  <si>
    <t>FT4 ED-TMS</t>
  </si>
  <si>
    <t>Thyroxine, Free by Equilibrium Dialysis/HPLC-Tandem Mass Spectrometry</t>
  </si>
  <si>
    <t>0097709</t>
  </si>
  <si>
    <t>TTG</t>
  </si>
  <si>
    <t>Tissue Transglutaminase (tTG) Antibody, IgA (Change effective as of 11/13/23: Refer to 3016860 in the November Hotline)</t>
  </si>
  <si>
    <t>0098467</t>
  </si>
  <si>
    <t>RAPAMUNE</t>
  </si>
  <si>
    <t>Sirolimus by Tandem Mass Spectrometry</t>
  </si>
  <si>
    <t>0099483</t>
  </si>
  <si>
    <t>LYME CSF</t>
  </si>
  <si>
    <t>Borrelia burgdorferi Antibodies, Total by ELISA, CSF (Change effective as of 11/13/23: Refer to 3016760 in the November Hotline)</t>
  </si>
  <si>
    <t>2001181</t>
  </si>
  <si>
    <t>UF REQUEST</t>
  </si>
  <si>
    <t>UroVysion FISH  (Change effective as of 11/13/23: Refer to 3016627 in the November Hotline)</t>
  </si>
  <si>
    <t>2001638</t>
  </si>
  <si>
    <t>ANDRO TMS</t>
  </si>
  <si>
    <t>Androstenedione</t>
  </si>
  <si>
    <t>2001640</t>
  </si>
  <si>
    <t>DHEA TMS</t>
  </si>
  <si>
    <t>Dehydroepiandrosterone, Serum or Plasma</t>
  </si>
  <si>
    <t>2002026</t>
  </si>
  <si>
    <t>CELIAC SCRN</t>
  </si>
  <si>
    <t>Celiac Disease Dual Antigen Screen with Reflex (Change effective as of 11/13/23: Refer to 3016817 in the November Hotline)</t>
  </si>
  <si>
    <t>2002349</t>
  </si>
  <si>
    <t>DHT TMS</t>
  </si>
  <si>
    <t>5-a-Dihydrotestosterone by Tandem Mass Spectrometry, Serum</t>
  </si>
  <si>
    <t>2002357</t>
  </si>
  <si>
    <t>JAK2 EX12</t>
  </si>
  <si>
    <t>JAK2 Exon 12 Mutation Analysis by PCR</t>
  </si>
  <si>
    <t>2002366</t>
  </si>
  <si>
    <t>ARRAY FE</t>
  </si>
  <si>
    <t>Cytogenomic SNP Microarray - Fetal</t>
  </si>
  <si>
    <t>2002528</t>
  </si>
  <si>
    <t>PF REQUEST</t>
  </si>
  <si>
    <t>Pancreatobiliary FISH</t>
  </si>
  <si>
    <t>2002819</t>
  </si>
  <si>
    <t>FACTOR 13</t>
  </si>
  <si>
    <t>Factor XIII, Qualitative, with Reflex to Factor XIII 1:1 Mix (Change effective as of 11/13/23: Refer to 3016927 in the November Hotline)</t>
  </si>
  <si>
    <t>2003414</t>
  </si>
  <si>
    <t>CMA SNP</t>
  </si>
  <si>
    <t>Cytogenomic SNP Microarray</t>
  </si>
  <si>
    <t>2005545</t>
  </si>
  <si>
    <t>MPL</t>
  </si>
  <si>
    <t>MPL Mutation Detection by Capillary Electrophoresis</t>
  </si>
  <si>
    <t>2005633</t>
  </si>
  <si>
    <t>ARRAY POC</t>
  </si>
  <si>
    <t>Genomic SNP Microarray, Products of Conception</t>
  </si>
  <si>
    <t>2005978</t>
  </si>
  <si>
    <t>OIL RED SS</t>
  </si>
  <si>
    <t>Special Stain, Oil Red O</t>
  </si>
  <si>
    <t>2006550</t>
  </si>
  <si>
    <t>THYROG MS</t>
  </si>
  <si>
    <t>Thyroglobulin by LC-MS/MS, Serum or Plasma</t>
  </si>
  <si>
    <t>2007136</t>
  </si>
  <si>
    <t>VWF C BIND</t>
  </si>
  <si>
    <t>von Willebrand Factor (VWF) Collagen Binding (Change effective as of 11/13/23: Refer to 3016858 in the November Hotline)</t>
  </si>
  <si>
    <t>2007335</t>
  </si>
  <si>
    <t>LYMECSFR</t>
  </si>
  <si>
    <t>Borrelia burgdorferi (Lyme Disease) Reflexive Panel (CSF) (Change effective as of 11/13/23: Refer to 3016760 in the November Hotline)</t>
  </si>
  <si>
    <t>2007479</t>
  </si>
  <si>
    <t>PAIN HYB U</t>
  </si>
  <si>
    <t>Drug Profile, Targeted by Tandem Mass Spectrometry and Enzyme Immunoassay, Urine</t>
  </si>
  <si>
    <t>2007996</t>
  </si>
  <si>
    <t>META URINE</t>
  </si>
  <si>
    <t>Metanephrines Fractionated by HPLC-MS/MS, Urine</t>
  </si>
  <si>
    <t>2008114</t>
  </si>
  <si>
    <t>CELIAC REF</t>
  </si>
  <si>
    <t>Celiac Disease Reflexive Cascade (Change effective as of 11/13/23: Refer to 3016817 in the November Hotline)</t>
  </si>
  <si>
    <t>2008426</t>
  </si>
  <si>
    <t>SLCO1B1</t>
  </si>
  <si>
    <t>SLCO1B1, 1 Variant</t>
  </si>
  <si>
    <t>2008456</t>
  </si>
  <si>
    <t>CORTC</t>
  </si>
  <si>
    <t>Corticosterone Quantitative by HPLC-MS/MS, Serum or Plasma</t>
  </si>
  <si>
    <t>2008458</t>
  </si>
  <si>
    <t>DCRN</t>
  </si>
  <si>
    <t>11-Deoxycorticosterone Quantitative by HPLC-MS/MS, Serum or Plasma</t>
  </si>
  <si>
    <t>2008509</t>
  </si>
  <si>
    <t>PGSN</t>
  </si>
  <si>
    <t>Progesterone Quantitative by HPLC-MS/MS, Serum or Plasma</t>
  </si>
  <si>
    <t>2008665</t>
  </si>
  <si>
    <t>BABPCR</t>
  </si>
  <si>
    <t>Babesia Species by PCR</t>
  </si>
  <si>
    <t>2008767</t>
  </si>
  <si>
    <t>OPRM1</t>
  </si>
  <si>
    <t>Opioid Receptor, mu OPRM1, 1 Variant</t>
  </si>
  <si>
    <t>2009033</t>
  </si>
  <si>
    <t>FRAG X PCR</t>
  </si>
  <si>
    <t>Fragile X (FMR1) with Reflex to Methylation Analysis</t>
  </si>
  <si>
    <t>2009288</t>
  </si>
  <si>
    <t>PAIN HYB 2</t>
  </si>
  <si>
    <t>Drug Profile, Targeted with Interpretation by Tandem Mass Spectrometry and Enzyme Immunoassay, Urine</t>
  </si>
  <si>
    <t>2009478</t>
  </si>
  <si>
    <t>OHPRGSTN30</t>
  </si>
  <si>
    <t>17-Hydroxyprogesterone 30-Min Quantitative by HPLC-MS/MS, Serum or Plasma</t>
  </si>
  <si>
    <t>2009480</t>
  </si>
  <si>
    <t>OHPRGSTN60</t>
  </si>
  <si>
    <t>17-Hydroxyprogesterone 60-Min Quantitative by HPLC-MS/MS, Serum or Plasma</t>
  </si>
  <si>
    <t>2010161</t>
  </si>
  <si>
    <t>CEHP R</t>
  </si>
  <si>
    <t>Chronic Enteric Hypersensitivity Reflexive Profile (Inactive as of 11/13/23)</t>
  </si>
  <si>
    <t>2010445</t>
  </si>
  <si>
    <t>BENZO SP</t>
  </si>
  <si>
    <t>Benzodiazepines, Serum or Plasma, Quantitative</t>
  </si>
  <si>
    <t>2010673</t>
  </si>
  <si>
    <t>CALR</t>
  </si>
  <si>
    <t>CALR (Calreticulin) Exon 9 Mutation Analysis by PCR</t>
  </si>
  <si>
    <t>2010784</t>
  </si>
  <si>
    <t>HCV AB QR</t>
  </si>
  <si>
    <t>Hepatitis C Virus Antibody by CIA with Reflex to HCV by Quantitative NAAT</t>
  </si>
  <si>
    <t>2011776</t>
  </si>
  <si>
    <t>CDCO FNSP</t>
  </si>
  <si>
    <t>Fentanyl and Metabolite, Serum or Plasma, Quantitative</t>
  </si>
  <si>
    <t>2012166</t>
  </si>
  <si>
    <t>DPYD</t>
  </si>
  <si>
    <t>Dihydropyrimidine Dehydrogenase (DPYD), 3 Variants</t>
  </si>
  <si>
    <t>2012201</t>
  </si>
  <si>
    <t>BARBS SP</t>
  </si>
  <si>
    <t>Barbiturates, Serum or Plasma, Quantitative</t>
  </si>
  <si>
    <t>2012647</t>
  </si>
  <si>
    <t>BUPRSP</t>
  </si>
  <si>
    <t>Buprenorphine and Metabolites, Serum or Plasma, Quantitative</t>
  </si>
  <si>
    <t>2012652</t>
  </si>
  <si>
    <t>ZOLPID SP</t>
  </si>
  <si>
    <t>Zolpidem, Serum or Plasma, Quantitative</t>
  </si>
  <si>
    <t>2013436</t>
  </si>
  <si>
    <t>SMA DD</t>
  </si>
  <si>
    <t>Spinal Muscular Atrophy (SMA) Copy Number Analysis</t>
  </si>
  <si>
    <t>2013942</t>
  </si>
  <si>
    <t>ZIKA M</t>
  </si>
  <si>
    <t>Zika Virus IgM Antibody Capture (MAC), by ELISA</t>
  </si>
  <si>
    <t>3000193</t>
  </si>
  <si>
    <t>HPA GENO</t>
  </si>
  <si>
    <t>Platelet Antigen Genotyping Panel</t>
  </si>
  <si>
    <t>3000202</t>
  </si>
  <si>
    <t>5 HIAA PLA</t>
  </si>
  <si>
    <t>5-Hydroxyindoleacetic acid (5-HIAA), Plasma (Change effective as of 11/13/23: Refer to 3016920 in the November Hotline)</t>
  </si>
  <si>
    <t>3000959</t>
  </si>
  <si>
    <t>AAV5 TAB</t>
  </si>
  <si>
    <t>AAV5 Detect CDxTM -AAV5 Total Antibody Assay for ROCTAVIAN (valoctocogene roxaparvovec-rvox) Eligibility in Hemophilia A</t>
  </si>
  <si>
    <t>3001053</t>
  </si>
  <si>
    <t>RBC GENO</t>
  </si>
  <si>
    <t>Red Blood Cell Antigen Genotyping</t>
  </si>
  <si>
    <t>3001501</t>
  </si>
  <si>
    <t>2C8/2C9</t>
  </si>
  <si>
    <t>CYP2C8, CYP2C9, and CYP2C cluster</t>
  </si>
  <si>
    <t>3001508</t>
  </si>
  <si>
    <t>2C19GENO</t>
  </si>
  <si>
    <t>CYP2C19</t>
  </si>
  <si>
    <t>3001513</t>
  </si>
  <si>
    <t>2D6GENO</t>
  </si>
  <si>
    <t>CYP2D6</t>
  </si>
  <si>
    <t>3001518</t>
  </si>
  <si>
    <t>3A4/3A5</t>
  </si>
  <si>
    <t>CYP3A4 and CYP3A5</t>
  </si>
  <si>
    <t>3001524</t>
  </si>
  <si>
    <t>CYP PANEL</t>
  </si>
  <si>
    <t>Cytochrome P450 Genotyping Panel</t>
  </si>
  <si>
    <t>3001535</t>
  </si>
  <si>
    <t>TPMT2</t>
  </si>
  <si>
    <t>TPMT and NUDT15</t>
  </si>
  <si>
    <t>3001541</t>
  </si>
  <si>
    <t>WARF PAN</t>
  </si>
  <si>
    <t>Warfarin Sensitivity (CYP2C9, CYP2C cluster, CYP4F2, VKORC1) Genotyping</t>
  </si>
  <si>
    <t>3001635</t>
  </si>
  <si>
    <t>BWS-RSS DD</t>
  </si>
  <si>
    <t>Beckwith-Wiedemann Syndrome (BWS) and Russell-Silver Syndrome (RSS) by Methylation-Specific MLPA</t>
  </si>
  <si>
    <t>3001801</t>
  </si>
  <si>
    <t>CDIFF LFA</t>
  </si>
  <si>
    <t>Toxigenic Clostridioides difficile by LFA with Reflex to PCR, Stool</t>
  </si>
  <si>
    <t>3001907</t>
  </si>
  <si>
    <t>DM1 PCR</t>
  </si>
  <si>
    <t>Myotonic Dystrophy Type 1 (DMPK) CTG Expansion</t>
  </si>
  <si>
    <t>3002001</t>
  </si>
  <si>
    <t>KEL GENO</t>
  </si>
  <si>
    <t>Kell K/k (KEL) Antigen Genotyping</t>
  </si>
  <si>
    <t>3002002</t>
  </si>
  <si>
    <t>RHC GENO</t>
  </si>
  <si>
    <t>RhC/c (RHCE) Antigen Genotyping</t>
  </si>
  <si>
    <t>3002003</t>
  </si>
  <si>
    <t>RHE GENO</t>
  </si>
  <si>
    <t>RhE/e (RHCE) Antigen Genotyping</t>
  </si>
  <si>
    <t>3002508</t>
  </si>
  <si>
    <t>CLOBAZAM</t>
  </si>
  <si>
    <t>Clobazam and Metabolite, Quantitative, Serum or Plasma</t>
  </si>
  <si>
    <t>3002598</t>
  </si>
  <si>
    <t>PETH</t>
  </si>
  <si>
    <t>Phosphatidylethanol (PEth), Whole Blood, Quantitative</t>
  </si>
  <si>
    <t>3002989</t>
  </si>
  <si>
    <t>HEPACUTEQR</t>
  </si>
  <si>
    <t>Hepatitis Panel, Acute with Reflex to HBsAg Confirmation and Reflex to HCV by Quantitative NAAT</t>
  </si>
  <si>
    <t>3003745</t>
  </si>
  <si>
    <t>ANCA-PRO</t>
  </si>
  <si>
    <t>ANCA-Associated Vasculitis Profile (ANCA/MPO/PR3)</t>
  </si>
  <si>
    <t>3003747</t>
  </si>
  <si>
    <t>ANCA-IFA</t>
  </si>
  <si>
    <t>Anti-Neutrophil Cytoplasmic Antibody, IgG by IFA</t>
  </si>
  <si>
    <t>3003748</t>
  </si>
  <si>
    <t>IBD-PAN</t>
  </si>
  <si>
    <t>Inflammatory Bowel Disease Differentiation Panel</t>
  </si>
  <si>
    <t>3003800</t>
  </si>
  <si>
    <t>ETPMF RFX</t>
  </si>
  <si>
    <t>JAK2 (V617F) Mutation by ddPCR, Qualitative with Reflex to CALR (Calreticulin) Exon 9 Mutation Analysis by PCR with Reflex to MPL Mutation Detection (Change effective as of 11/13/23: Refer to 3016839 in the November Hotline)</t>
  </si>
  <si>
    <t>3003801</t>
  </si>
  <si>
    <t>PV RFX</t>
  </si>
  <si>
    <t>JAK2 (V617F) Mutation by ddPCR, Qualitative with Reflex to JAK2 Exon 12 Mutation Analysis by PCR (Change effective as of 11/13/23: Refer to 3016840 in the November Hotline)</t>
  </si>
  <si>
    <t>3004092</t>
  </si>
  <si>
    <t>EDOX</t>
  </si>
  <si>
    <t>Edoxaban Level (Inactive as of 11/13/2023)</t>
  </si>
  <si>
    <t>3004255</t>
  </si>
  <si>
    <t>CYP GD</t>
  </si>
  <si>
    <t>Cytochrome P450 Genotyping Panel, with GeneDose Access</t>
  </si>
  <si>
    <t>3004310</t>
  </si>
  <si>
    <t>2B6GENO</t>
  </si>
  <si>
    <t>CYP2B6</t>
  </si>
  <si>
    <t>3004465</t>
  </si>
  <si>
    <t>CELIAC ABS</t>
  </si>
  <si>
    <t>Celiac Antibodies, Tissue Transglutaminase (tTG), IgA and IgA, Total (Change effective as of 11/13/23: Refer to 3016817 in the November Hotline)</t>
  </si>
  <si>
    <t>3004471</t>
  </si>
  <si>
    <t>PGX PSYCH</t>
  </si>
  <si>
    <t>Pharmacogenetics Panel: Psychotropics</t>
  </si>
  <si>
    <t>3004508</t>
  </si>
  <si>
    <t>CMVNGS4</t>
  </si>
  <si>
    <t>Cytomegalovirus Drug Resistance by Next Generation Sequencing, Ganciclovir, Foscarnet, Cidofovir, and Maribavir (Change effective as of 11/13/23: Refer to 3004615)</t>
  </si>
  <si>
    <t>3004509</t>
  </si>
  <si>
    <t>CMVNGS</t>
  </si>
  <si>
    <t>Cytomegalovirus Drug Resistance by Next Generation Sequencing, Letermovir (Change effective as of 11/13/23: Refer to 3004615)</t>
  </si>
  <si>
    <t>3006366</t>
  </si>
  <si>
    <t>PGXPSYC GD</t>
  </si>
  <si>
    <t>Pharmacogenetics Panel: Psychotropics, with GeneDose Access</t>
  </si>
  <si>
    <t>3016552</t>
  </si>
  <si>
    <t>CD103 IHC</t>
  </si>
  <si>
    <t>CD103 by Immunohistochemistry</t>
  </si>
  <si>
    <t>3016561</t>
  </si>
  <si>
    <t>ANNEX IHC</t>
  </si>
  <si>
    <t>Annexin A1 by Immunohistochemistry</t>
  </si>
  <si>
    <t>3016567</t>
  </si>
  <si>
    <t>INSM1 IHC</t>
  </si>
  <si>
    <t>INSM1 by Immunohistochemistry</t>
  </si>
  <si>
    <t>3016627</t>
  </si>
  <si>
    <t>BC REQUEST</t>
  </si>
  <si>
    <t>Bladder Cancer by FISH</t>
  </si>
  <si>
    <t>3016694</t>
  </si>
  <si>
    <t>TRY</t>
  </si>
  <si>
    <t>Trypsin, Serum</t>
  </si>
  <si>
    <t>3016760</t>
  </si>
  <si>
    <t>LYME STTTC</t>
  </si>
  <si>
    <t>Borrelia burgdorferi VlsE1/pepC10 Antibodies, CSF, Total by ELISA With Reflex to IgM and IgG by Immunoblot (Standard Two-Tier Testing, CSF)</t>
  </si>
  <si>
    <t>3016767</t>
  </si>
  <si>
    <t>ANTI-PLA2R</t>
  </si>
  <si>
    <t>Anti-Phospholipase A2 Receptor (PLA2R) Antibody, IgG by ELISA</t>
  </si>
  <si>
    <t>3016782</t>
  </si>
  <si>
    <t>SSTR2 IHC</t>
  </si>
  <si>
    <t>SSTR2 by Immunohistochemistry</t>
  </si>
  <si>
    <t>3016788</t>
  </si>
  <si>
    <t>OLIG2 IHC</t>
  </si>
  <si>
    <t>OLIG2 by Immunohistochemistry</t>
  </si>
  <si>
    <t>3016794</t>
  </si>
  <si>
    <t>RECOV SER</t>
  </si>
  <si>
    <t>Recoverin Antibody, IgG by Immunoblot, Serum</t>
  </si>
  <si>
    <t>3016795</t>
  </si>
  <si>
    <t>HIBL PCR</t>
  </si>
  <si>
    <t>Histoplasma and Blastomyces by PCR</t>
  </si>
  <si>
    <t>3016804</t>
  </si>
  <si>
    <t>AIVLS</t>
  </si>
  <si>
    <t>Autoimmune Vision Loss Panel, Serum</t>
  </si>
  <si>
    <t>3016815</t>
  </si>
  <si>
    <t>MC CANAUR</t>
  </si>
  <si>
    <t>Candida auris Surveillance Culture</t>
  </si>
  <si>
    <t>3016817</t>
  </si>
  <si>
    <t>CELIACRFLX</t>
  </si>
  <si>
    <t>Celiac Disease Reflexive Cascade, Serum</t>
  </si>
  <si>
    <t>3016839</t>
  </si>
  <si>
    <t>ETPMFRFX</t>
  </si>
  <si>
    <t>JAK2 (V617F) Mutation by ddPCR, Qualitative With Reflex to CALR (Calreticulin) Exon 9 Mutation Analysis by PCR and MPL Mutation Detection</t>
  </si>
  <si>
    <t>3016840</t>
  </si>
  <si>
    <t>PV REFLEX</t>
  </si>
  <si>
    <t>JAK2 (V617F) Mutation by ddPCR, Qualitative With Reflex to JAK2 Exon 12 Mutation Analysis by PCR</t>
  </si>
  <si>
    <t>3016853</t>
  </si>
  <si>
    <t>MOG CSF</t>
  </si>
  <si>
    <t>Myelin Oligodendrocyte Glycoprotein (MOG) Antibody, IgG by CBA-IFA With Reflex to Titer, CSF</t>
  </si>
  <si>
    <t>3016858</t>
  </si>
  <si>
    <t>VON WILLE</t>
  </si>
  <si>
    <t>von Willebrand Factor (VWF) Collagen III Binding</t>
  </si>
  <si>
    <t>3016860</t>
  </si>
  <si>
    <t>TTG A</t>
  </si>
  <si>
    <t>Tissue Transglutaminase Antibody, IgA</t>
  </si>
  <si>
    <t>3016861</t>
  </si>
  <si>
    <t>EMA RFLX</t>
  </si>
  <si>
    <t>Tissue Transglutaminase Antibody, IgA With Reflex to Endomysial Antibody, IgA by IFA</t>
  </si>
  <si>
    <t>3016866</t>
  </si>
  <si>
    <t>CORT S TMS</t>
  </si>
  <si>
    <t>Cortisol by LC-MS/MS, Salivary</t>
  </si>
  <si>
    <t>3016875</t>
  </si>
  <si>
    <t>TWINZYG</t>
  </si>
  <si>
    <t>Twin Zygosity</t>
  </si>
  <si>
    <t>3016879</t>
  </si>
  <si>
    <t>CD30BM IHC</t>
  </si>
  <si>
    <t>CD30 for Bone Marrow Specimens by Immunohistochemistry</t>
  </si>
  <si>
    <t>3016908</t>
  </si>
  <si>
    <t>HD PCR</t>
  </si>
  <si>
    <t>Huntington Disease (HD) CAG Repeat Expansion</t>
  </si>
  <si>
    <t>3016920</t>
  </si>
  <si>
    <t>5HIAA PLA</t>
  </si>
  <si>
    <t>5-Hydroxyindoleacetic Acid (HIAA), Plasma</t>
  </si>
  <si>
    <t>3016927</t>
  </si>
  <si>
    <t>FACTOR13</t>
  </si>
  <si>
    <t>Factor 13, Qualitative, With Reflex to Factor 13 1:1 Mix</t>
  </si>
  <si>
    <t>Effective as of November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</si>
</sst>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5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459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9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HYPERLINK("http://www.aruplab.com/Testing-Information/resources/HotLines/HotLineDocs/Nov2023QHL/2023.09.29 Nov Quarterly Hotline Inactivations.pdf","H")</f>
        <v>H</v>
      </c>
      <c r="X9" s="7" t="s">
        <v>0</v>
      </c>
      <c r="Y9" s="7" t="s">
        <v>0</v>
      </c>
      <c r="Z9" s="7" t="s">
        <v>0</v>
      </c>
      <c r="AA9" s="8">
        <v>45243</v>
      </c>
    </row>
    <row r="10" spans="1:27" ht="3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35</v>
      </c>
      <c r="H10" s="7" t="s">
        <v>0</v>
      </c>
      <c r="I10" s="7" t="s">
        <v>0</v>
      </c>
      <c r="J10" s="7" t="s">
        <v>35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HYPERLINK("http://www.aruplab.com/Testing-Information/resources/HotLines/HotLineDocs/Nov2023QHL/0050246.pdf","H")</f>
        <v>H</v>
      </c>
      <c r="X10" s="7" t="s">
        <v>0</v>
      </c>
      <c r="Y10" s="16" t="str">
        <f>HYPERLINK("http://www.aruplab.com/Testing-Information/resources/HotLines/Sample_Reports/Nov2023QHL/0050246_Epstein-Barr Virus by Qualitative PCR_EBVPCR.pdf","E")</f>
        <v>E</v>
      </c>
      <c r="Z10" s="7" t="s">
        <v>0</v>
      </c>
      <c r="AA10" s="8">
        <v>45243</v>
      </c>
    </row>
    <row r="11" spans="1:27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35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HYPERLINK("http://www.aruplab.com/Testing-Information/resources/HotLines/HotLineDocs/Nov2023QHL/0050345.pdf","H")</f>
        <v>H</v>
      </c>
      <c r="X11" s="7" t="s">
        <v>0</v>
      </c>
      <c r="Y11" s="7" t="s">
        <v>0</v>
      </c>
      <c r="Z11" s="7" t="s">
        <v>0</v>
      </c>
      <c r="AA11" s="8">
        <v>45243</v>
      </c>
    </row>
    <row r="12" spans="1:27" ht="7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35</v>
      </c>
      <c r="V12" s="7" t="s">
        <v>0</v>
      </c>
      <c r="W12" s="16" t="str">
        <f>HYPERLINK("http://www.aruplab.com/Testing-Information/resources/HotLines/HotLineDocs/Nov2023QHL/2023.09.29 Nov Quarterly Hotline Inactivations.pdf","H")</f>
        <v>H</v>
      </c>
      <c r="X12" s="7" t="s">
        <v>0</v>
      </c>
      <c r="Y12" s="7" t="s">
        <v>0</v>
      </c>
      <c r="Z12" s="7" t="s">
        <v>0</v>
      </c>
      <c r="AA12" s="8">
        <v>45243</v>
      </c>
    </row>
    <row r="13" spans="1:27" ht="150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35</v>
      </c>
      <c r="V13" s="7" t="s">
        <v>0</v>
      </c>
      <c r="W13" s="16" t="str">
        <f>HYPERLINK("http://www.aruplab.com/Testing-Information/resources/HotLines/HotLineDocs/Nov2023QHL/2023.09.29 Nov Quarterly Hotline Inactivations.pdf","H")</f>
        <v>H</v>
      </c>
      <c r="X13" s="7" t="s">
        <v>0</v>
      </c>
      <c r="Y13" s="7" t="s">
        <v>0</v>
      </c>
      <c r="Z13" s="7" t="s">
        <v>0</v>
      </c>
      <c r="AA13" s="8">
        <v>45243</v>
      </c>
    </row>
    <row r="14" spans="1:27" ht="30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35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HYPERLINK("http://www.aruplab.com/Testing-Information/resources/HotLines/HotLineDocs/Nov2023QHL/0050736.pdf","H")</f>
        <v>H</v>
      </c>
      <c r="X14" s="7" t="s">
        <v>0</v>
      </c>
      <c r="Y14" s="7" t="s">
        <v>0</v>
      </c>
      <c r="Z14" s="7" t="s">
        <v>0</v>
      </c>
      <c r="AA14" s="8">
        <v>45243</v>
      </c>
    </row>
    <row r="15" spans="1:27" ht="7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35</v>
      </c>
      <c r="V15" s="7" t="s">
        <v>0</v>
      </c>
      <c r="W15" s="16" t="str">
        <f>HYPERLINK("http://www.aruplab.com/Testing-Information/resources/HotLines/HotLineDocs/Nov2023QHL/2023.09.29 Nov Quarterly Hotline Inactivations.pdf","H")</f>
        <v>H</v>
      </c>
      <c r="X15" s="7" t="s">
        <v>0</v>
      </c>
      <c r="Y15" s="7" t="s">
        <v>0</v>
      </c>
      <c r="Z15" s="7" t="s">
        <v>0</v>
      </c>
      <c r="AA15" s="8">
        <v>45243</v>
      </c>
    </row>
    <row r="16" spans="1:27" ht="7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35</v>
      </c>
      <c r="V16" s="7" t="s">
        <v>0</v>
      </c>
      <c r="W16" s="16" t="str">
        <f>HYPERLINK("http://www.aruplab.com/Testing-Information/resources/HotLines/HotLineDocs/Nov2023QHL/2023.09.29 Nov Quarterly Hotline Inactivations.pdf","H")</f>
        <v>H</v>
      </c>
      <c r="X16" s="7" t="s">
        <v>0</v>
      </c>
      <c r="Y16" s="7" t="s">
        <v>0</v>
      </c>
      <c r="Z16" s="7" t="s">
        <v>0</v>
      </c>
      <c r="AA16" s="8">
        <v>45243</v>
      </c>
    </row>
    <row r="17" spans="1:27" ht="4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35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HYPERLINK("http://www.aruplab.com/Testing-Information/resources/HotLines/HotLineDocs/Nov2023QHL/0051265.pdf","H")</f>
        <v>H</v>
      </c>
      <c r="X17" s="16" t="str">
        <f>HYPERLINK("http://www.aruplab.com/Testing-Information/resources/HotLines/TDMix/Nov2023QHL/0051265.xlsx","T")</f>
        <v>T</v>
      </c>
      <c r="Y17" s="16" t="str">
        <f>HYPERLINK("http://www.aruplab.com/Testing-Information/resources/HotLines/Sample_Reports/Nov2023QHL/0051265_Achondroplasia FGFR3 2 Mutations Fetal Positive_AD PCR FE.pdf","E")</f>
        <v>E</v>
      </c>
      <c r="Z17" s="7" t="s">
        <v>0</v>
      </c>
      <c r="AA17" s="8">
        <v>45243</v>
      </c>
    </row>
    <row r="18" spans="1:27" ht="4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35</v>
      </c>
      <c r="G18" s="7" t="s">
        <v>35</v>
      </c>
      <c r="H18" s="7" t="s">
        <v>0</v>
      </c>
      <c r="I18" s="7" t="s">
        <v>35</v>
      </c>
      <c r="J18" s="7" t="s">
        <v>35</v>
      </c>
      <c r="K18" s="7" t="s">
        <v>35</v>
      </c>
      <c r="L18" s="7" t="s">
        <v>0</v>
      </c>
      <c r="M18" s="7" t="s">
        <v>0</v>
      </c>
      <c r="N18" s="7" t="s">
        <v>35</v>
      </c>
      <c r="O18" s="7" t="s">
        <v>0</v>
      </c>
      <c r="P18" s="7" t="s">
        <v>0</v>
      </c>
      <c r="Q18" s="7" t="s">
        <v>35</v>
      </c>
      <c r="R18" s="7" t="s">
        <v>35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HYPERLINK("http://www.aruplab.com/Testing-Information/resources/HotLines/HotLineDocs/Nov2023QHL/0051357.pdf","H")</f>
        <v>H</v>
      </c>
      <c r="X18" s="16" t="str">
        <f>HYPERLINK("http://www.aruplab.com/Testing-Information/resources/HotLines/TDMix/Nov2023QHL/0051357.xlsx","T")</f>
        <v>T</v>
      </c>
      <c r="Y18" s="7" t="s">
        <v>0</v>
      </c>
      <c r="Z18" s="7" t="s">
        <v>0</v>
      </c>
      <c r="AA18" s="8">
        <v>45243</v>
      </c>
    </row>
    <row r="19" spans="1:27" ht="60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35</v>
      </c>
      <c r="G19" s="7" t="s">
        <v>35</v>
      </c>
      <c r="H19" s="7" t="s">
        <v>0</v>
      </c>
      <c r="I19" s="7" t="s">
        <v>35</v>
      </c>
      <c r="J19" s="7" t="s">
        <v>35</v>
      </c>
      <c r="K19" s="7" t="s">
        <v>35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35</v>
      </c>
      <c r="R19" s="7" t="s">
        <v>35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HYPERLINK("http://www.aruplab.com/Testing-Information/resources/HotLines/HotLineDocs/Nov2023QHL/0051358.pdf","H")</f>
        <v>H</v>
      </c>
      <c r="X19" s="16" t="str">
        <f>HYPERLINK("http://www.aruplab.com/Testing-Information/resources/HotLines/TDMix/Nov2023QHL/0051358.xlsx","T")</f>
        <v>T</v>
      </c>
      <c r="Y19" s="7" t="s">
        <v>0</v>
      </c>
      <c r="Z19" s="7" t="s">
        <v>0</v>
      </c>
      <c r="AA19" s="8">
        <v>45243</v>
      </c>
    </row>
    <row r="20" spans="1:27" ht="4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35</v>
      </c>
      <c r="G20" s="7" t="s">
        <v>35</v>
      </c>
      <c r="H20" s="7" t="s">
        <v>0</v>
      </c>
      <c r="I20" s="7" t="s">
        <v>35</v>
      </c>
      <c r="J20" s="7" t="s">
        <v>35</v>
      </c>
      <c r="K20" s="7" t="s">
        <v>35</v>
      </c>
      <c r="L20" s="7" t="s">
        <v>0</v>
      </c>
      <c r="M20" s="7" t="s">
        <v>0</v>
      </c>
      <c r="N20" s="7" t="s">
        <v>35</v>
      </c>
      <c r="O20" s="7" t="s">
        <v>0</v>
      </c>
      <c r="P20" s="7" t="s">
        <v>0</v>
      </c>
      <c r="Q20" s="7" t="s">
        <v>35</v>
      </c>
      <c r="R20" s="7" t="s">
        <v>35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HYPERLINK("http://www.aruplab.com/Testing-Information/resources/HotLines/HotLineDocs/Nov2023QHL/0051359.pdf","H")</f>
        <v>H</v>
      </c>
      <c r="X20" s="16" t="str">
        <f>HYPERLINK("http://www.aruplab.com/Testing-Information/resources/HotLines/TDMix/Nov2023QHL/0051359.xlsx","T")</f>
        <v>T</v>
      </c>
      <c r="Y20" s="7" t="s">
        <v>0</v>
      </c>
      <c r="Z20" s="7" t="s">
        <v>0</v>
      </c>
      <c r="AA20" s="8">
        <v>45243</v>
      </c>
    </row>
    <row r="21" spans="1:27" ht="90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35</v>
      </c>
      <c r="V21" s="7" t="s">
        <v>0</v>
      </c>
      <c r="W21" s="16" t="str">
        <f>HYPERLINK("http://www.aruplab.com/Testing-Information/resources/HotLines/HotLineDocs/Nov2023QHL/2023.09.29 Nov Quarterly Hotline Inactivations.pdf","H")</f>
        <v>H</v>
      </c>
      <c r="X21" s="7" t="s">
        <v>0</v>
      </c>
      <c r="Y21" s="7" t="s">
        <v>0</v>
      </c>
      <c r="Z21" s="7" t="s">
        <v>0</v>
      </c>
      <c r="AA21" s="8">
        <v>45243</v>
      </c>
    </row>
    <row r="22" spans="1:27" ht="90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35</v>
      </c>
      <c r="V22" s="7" t="s">
        <v>0</v>
      </c>
      <c r="W22" s="16" t="str">
        <f>HYPERLINK("http://www.aruplab.com/Testing-Information/resources/HotLines/HotLineDocs/Nov2023QHL/2023.09.29 Nov Quarterly Hotline Inactivations.pdf","H")</f>
        <v>H</v>
      </c>
      <c r="X22" s="7" t="s">
        <v>0</v>
      </c>
      <c r="Y22" s="7" t="s">
        <v>0</v>
      </c>
      <c r="Z22" s="7" t="s">
        <v>0</v>
      </c>
      <c r="AA22" s="8">
        <v>45243</v>
      </c>
    </row>
    <row r="23" spans="1:27" ht="90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35</v>
      </c>
      <c r="V23" s="7" t="s">
        <v>0</v>
      </c>
      <c r="W23" s="16" t="str">
        <f>HYPERLINK("http://www.aruplab.com/Testing-Information/resources/HotLines/HotLineDocs/Nov2023QHL/2023.09.29 Nov Quarterly Hotline Inactivations.pdf","H")</f>
        <v>H</v>
      </c>
      <c r="X23" s="7" t="s">
        <v>0</v>
      </c>
      <c r="Y23" s="7" t="s">
        <v>0</v>
      </c>
      <c r="Z23" s="7" t="s">
        <v>0</v>
      </c>
      <c r="AA23" s="8">
        <v>45243</v>
      </c>
    </row>
    <row r="24" spans="1:27" ht="4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35</v>
      </c>
      <c r="H24" s="7" t="s">
        <v>0</v>
      </c>
      <c r="I24" s="7" t="s">
        <v>35</v>
      </c>
      <c r="J24" s="7" t="s">
        <v>35</v>
      </c>
      <c r="K24" s="7" t="s">
        <v>35</v>
      </c>
      <c r="L24" s="7" t="s">
        <v>0</v>
      </c>
      <c r="M24" s="7" t="s">
        <v>0</v>
      </c>
      <c r="N24" s="7" t="s">
        <v>35</v>
      </c>
      <c r="O24" s="7" t="s">
        <v>0</v>
      </c>
      <c r="P24" s="7" t="s">
        <v>0</v>
      </c>
      <c r="Q24" s="7" t="s">
        <v>35</v>
      </c>
      <c r="R24" s="7" t="s">
        <v>35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HYPERLINK("http://www.aruplab.com/Testing-Information/resources/HotLines/HotLineDocs/Nov2023QHL/0056009.pdf","H")</f>
        <v>H</v>
      </c>
      <c r="X24" s="16" t="str">
        <f>HYPERLINK("http://www.aruplab.com/Testing-Information/resources/HotLines/TDMix/Nov2023QHL/0056009.xlsx","T")</f>
        <v>T</v>
      </c>
      <c r="Y24" s="7" t="s">
        <v>0</v>
      </c>
      <c r="Z24" s="7" t="s">
        <v>0</v>
      </c>
      <c r="AA24" s="8">
        <v>45243</v>
      </c>
    </row>
    <row r="25" spans="1:27" ht="60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35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HYPERLINK("http://www.aruplab.com/Testing-Information/resources/HotLines/HotLineDocs/Nov2023QHL/0058902.pdf","H")</f>
        <v>H</v>
      </c>
      <c r="X25" s="7" t="s">
        <v>0</v>
      </c>
      <c r="Y25" s="7" t="s">
        <v>0</v>
      </c>
      <c r="Z25" s="7" t="s">
        <v>0</v>
      </c>
      <c r="AA25" s="8">
        <v>45243</v>
      </c>
    </row>
    <row r="26" spans="1:27" ht="30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35</v>
      </c>
      <c r="G26" s="7" t="s">
        <v>35</v>
      </c>
      <c r="H26" s="7" t="s">
        <v>0</v>
      </c>
      <c r="I26" s="7" t="s">
        <v>0</v>
      </c>
      <c r="J26" s="7" t="s">
        <v>35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HYPERLINK("http://www.aruplab.com/Testing-Information/resources/HotLines/HotLineDocs/Nov2023QHL/0060040.pdf","H")</f>
        <v>H</v>
      </c>
      <c r="X26" s="7" t="s">
        <v>0</v>
      </c>
      <c r="Y26" s="16" t="str">
        <f>HYPERLINK("http://www.aruplab.com/Testing-Information/resources/HotLines/Sample_Reports/Nov2023QHL/0060040_Cytomegalovirus by Qualitative PCR_CMVPCR.pdf","E")</f>
        <v>E</v>
      </c>
      <c r="Z26" s="7" t="s">
        <v>0</v>
      </c>
      <c r="AA26" s="8">
        <v>45243</v>
      </c>
    </row>
    <row r="27" spans="1:27" ht="4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35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HYPERLINK("http://www.aruplab.com/Testing-Information/resources/HotLines/HotLineDocs/Nov2023QHL/0070035.pdf","H")</f>
        <v>H</v>
      </c>
      <c r="X27" s="7" t="s">
        <v>0</v>
      </c>
      <c r="Y27" s="7" t="s">
        <v>0</v>
      </c>
      <c r="Z27" s="7" t="s">
        <v>0</v>
      </c>
      <c r="AA27" s="8">
        <v>45243</v>
      </c>
    </row>
    <row r="28" spans="1:27" ht="4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35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16" t="str">
        <f>HYPERLINK("http://www.aruplab.com/Testing-Information/resources/HotLines/HotLineDocs/Nov2023QHL/0080407.pdf","H")</f>
        <v>H</v>
      </c>
      <c r="X28" s="7" t="s">
        <v>0</v>
      </c>
      <c r="Y28" s="7" t="s">
        <v>0</v>
      </c>
      <c r="Z28" s="7" t="s">
        <v>0</v>
      </c>
      <c r="AA28" s="8">
        <v>45243</v>
      </c>
    </row>
    <row r="29" spans="1:27" ht="13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35</v>
      </c>
      <c r="H29" s="7" t="s">
        <v>35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16" t="str">
        <f>HYPERLINK("http://www.aruplab.com/Testing-Information/resources/HotLines/HotLineDocs/Nov2023QHL/0081056.pdf","H")</f>
        <v>H</v>
      </c>
      <c r="X29" s="7" t="s">
        <v>0</v>
      </c>
      <c r="Y29" s="7" t="s">
        <v>0</v>
      </c>
      <c r="Z29" s="7" t="s">
        <v>0</v>
      </c>
      <c r="AA29" s="8">
        <v>45243</v>
      </c>
    </row>
    <row r="30" spans="1:27" ht="150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35</v>
      </c>
      <c r="H30" s="7" t="s">
        <v>35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16" t="str">
        <f>HYPERLINK("http://www.aruplab.com/Testing-Information/resources/HotLines/HotLineDocs/Nov2023QHL/0081057.pdf","H")</f>
        <v>H</v>
      </c>
      <c r="X30" s="7" t="s">
        <v>0</v>
      </c>
      <c r="Y30" s="7" t="s">
        <v>0</v>
      </c>
      <c r="Z30" s="7" t="s">
        <v>0</v>
      </c>
      <c r="AA30" s="8">
        <v>45243</v>
      </c>
    </row>
    <row r="31" spans="1:27" ht="90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35</v>
      </c>
      <c r="H31" s="7" t="s">
        <v>35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HYPERLINK("http://www.aruplab.com/Testing-Information/resources/HotLines/HotLineDocs/Nov2023QHL/0081058.pdf","H")</f>
        <v>H</v>
      </c>
      <c r="X31" s="7" t="s">
        <v>0</v>
      </c>
      <c r="Y31" s="7" t="s">
        <v>0</v>
      </c>
      <c r="Z31" s="7" t="s">
        <v>0</v>
      </c>
      <c r="AA31" s="8">
        <v>45243</v>
      </c>
    </row>
    <row r="32" spans="1:27" ht="90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35</v>
      </c>
      <c r="H32" s="7" t="s">
        <v>35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16" t="str">
        <f>HYPERLINK("http://www.aruplab.com/Testing-Information/resources/HotLines/HotLineDocs/Nov2023QHL/0081059.pdf","H")</f>
        <v>H</v>
      </c>
      <c r="X32" s="7" t="s">
        <v>0</v>
      </c>
      <c r="Y32" s="7" t="s">
        <v>0</v>
      </c>
      <c r="Z32" s="7" t="s">
        <v>0</v>
      </c>
      <c r="AA32" s="8">
        <v>45243</v>
      </c>
    </row>
    <row r="33" spans="1:27" ht="7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35</v>
      </c>
      <c r="V33" s="7" t="s">
        <v>0</v>
      </c>
      <c r="W33" s="16" t="str">
        <f>HYPERLINK("http://www.aruplab.com/Testing-Information/resources/HotLines/HotLineDocs/Nov2023QHL/2023.09.29 Nov Quarterly Hotline Inactivations.pdf","H")</f>
        <v>H</v>
      </c>
      <c r="X33" s="7" t="s">
        <v>0</v>
      </c>
      <c r="Y33" s="7" t="s">
        <v>0</v>
      </c>
      <c r="Z33" s="7" t="s">
        <v>0</v>
      </c>
      <c r="AA33" s="8">
        <v>45243</v>
      </c>
    </row>
    <row r="34" spans="1:27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35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16" t="str">
        <f>HYPERLINK("http://www.aruplab.com/Testing-Information/resources/HotLines/HotLineDocs/Nov2023QHL/0090010.pdf","H")</f>
        <v>H</v>
      </c>
      <c r="X34" s="7" t="s">
        <v>0</v>
      </c>
      <c r="Y34" s="7" t="s">
        <v>0</v>
      </c>
      <c r="Z34" s="7" t="s">
        <v>0</v>
      </c>
      <c r="AA34" s="8">
        <v>45243</v>
      </c>
    </row>
    <row r="35" spans="1:27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35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16" t="str">
        <f>HYPERLINK("http://www.aruplab.com/Testing-Information/resources/HotLines/HotLineDocs/Nov2023QHL/0090055.pdf","H")</f>
        <v>H</v>
      </c>
      <c r="X35" s="7" t="s">
        <v>0</v>
      </c>
      <c r="Y35" s="7" t="s">
        <v>0</v>
      </c>
      <c r="Z35" s="7" t="s">
        <v>0</v>
      </c>
      <c r="AA35" s="8">
        <v>45243</v>
      </c>
    </row>
    <row r="36" spans="1:27" ht="30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35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16" t="str">
        <f>HYPERLINK("http://www.aruplab.com/Testing-Information/resources/HotLines/HotLineDocs/Nov2023QHL/0090076.pdf","H")</f>
        <v>H</v>
      </c>
      <c r="X36" s="7" t="s">
        <v>0</v>
      </c>
      <c r="Y36" s="7" t="s">
        <v>0</v>
      </c>
      <c r="Z36" s="7" t="s">
        <v>0</v>
      </c>
      <c r="AA36" s="8">
        <v>45243</v>
      </c>
    </row>
    <row r="37" spans="1:27" ht="30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35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16" t="str">
        <f>HYPERLINK("http://www.aruplab.com/Testing-Information/resources/HotLines/HotLineDocs/Nov2023QHL/0090148.pdf","H")</f>
        <v>H</v>
      </c>
      <c r="X37" s="7" t="s">
        <v>0</v>
      </c>
      <c r="Y37" s="7" t="s">
        <v>0</v>
      </c>
      <c r="Z37" s="7" t="s">
        <v>0</v>
      </c>
      <c r="AA37" s="8">
        <v>45243</v>
      </c>
    </row>
    <row r="38" spans="1:27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35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HYPERLINK("http://www.aruplab.com/Testing-Information/resources/HotLines/HotLineDocs/Nov2023QHL/0090181.pdf","H")</f>
        <v>H</v>
      </c>
      <c r="X38" s="7" t="s">
        <v>0</v>
      </c>
      <c r="Y38" s="7" t="s">
        <v>0</v>
      </c>
      <c r="Z38" s="7" t="s">
        <v>0</v>
      </c>
      <c r="AA38" s="8">
        <v>45243</v>
      </c>
    </row>
    <row r="39" spans="1:27" ht="30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35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HYPERLINK("http://www.aruplab.com/Testing-Information/resources/HotLines/HotLineDocs/Nov2023QHL/0090196.pdf","H")</f>
        <v>H</v>
      </c>
      <c r="X39" s="7" t="s">
        <v>0</v>
      </c>
      <c r="Y39" s="7" t="s">
        <v>0</v>
      </c>
      <c r="Z39" s="7" t="s">
        <v>0</v>
      </c>
      <c r="AA39" s="8">
        <v>45243</v>
      </c>
    </row>
    <row r="40" spans="1:27" ht="4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35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HYPERLINK("http://www.aruplab.com/Testing-Information/resources/HotLines/HotLineDocs/Nov2023QHL/0090612.pdf","H")</f>
        <v>H</v>
      </c>
      <c r="X40" s="7" t="s">
        <v>0</v>
      </c>
      <c r="Y40" s="7" t="s">
        <v>0</v>
      </c>
      <c r="Z40" s="7" t="s">
        <v>0</v>
      </c>
      <c r="AA40" s="8">
        <v>45243</v>
      </c>
    </row>
    <row r="41" spans="1:27" ht="30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35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HYPERLINK("http://www.aruplab.com/Testing-Information/resources/HotLines/HotLineDocs/Nov2023QHL/0090672.pdf","H")</f>
        <v>H</v>
      </c>
      <c r="X41" s="7" t="s">
        <v>0</v>
      </c>
      <c r="Y41" s="7" t="s">
        <v>0</v>
      </c>
      <c r="Z41" s="7" t="s">
        <v>0</v>
      </c>
      <c r="AA41" s="8">
        <v>45243</v>
      </c>
    </row>
    <row r="42" spans="1:27" ht="4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35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16" t="str">
        <f>HYPERLINK("http://www.aruplab.com/Testing-Information/resources/HotLines/HotLineDocs/Nov2023QHL/0090676.pdf","H")</f>
        <v>H</v>
      </c>
      <c r="X42" s="7" t="s">
        <v>0</v>
      </c>
      <c r="Y42" s="7" t="s">
        <v>0</v>
      </c>
      <c r="Z42" s="7" t="s">
        <v>0</v>
      </c>
      <c r="AA42" s="8">
        <v>45243</v>
      </c>
    </row>
    <row r="43" spans="1:27" ht="4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35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HYPERLINK("http://www.aruplab.com/Testing-Information/resources/HotLines/HotLineDocs/Nov2023QHL/0092118.pdf","H")</f>
        <v>H</v>
      </c>
      <c r="X43" s="7" t="s">
        <v>0</v>
      </c>
      <c r="Y43" s="7" t="s">
        <v>0</v>
      </c>
      <c r="Z43" s="7" t="s">
        <v>0</v>
      </c>
      <c r="AA43" s="8">
        <v>45243</v>
      </c>
    </row>
    <row r="44" spans="1:27" ht="60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0</v>
      </c>
      <c r="G44" s="7" t="s">
        <v>35</v>
      </c>
      <c r="H44" s="7" t="s">
        <v>35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HYPERLINK("http://www.aruplab.com/Testing-Information/resources/HotLines/HotLineDocs/Nov2023QHL/0092330.pdf","H")</f>
        <v>H</v>
      </c>
      <c r="X44" s="7" t="s">
        <v>0</v>
      </c>
      <c r="Y44" s="7" t="s">
        <v>0</v>
      </c>
      <c r="Z44" s="7" t="s">
        <v>0</v>
      </c>
      <c r="AA44" s="8">
        <v>45243</v>
      </c>
    </row>
    <row r="45" spans="1:27" ht="60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35</v>
      </c>
      <c r="H45" s="7" t="s">
        <v>35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HYPERLINK("http://www.aruplab.com/Testing-Information/resources/HotLines/HotLineDocs/Nov2023QHL/0092331.pdf","H")</f>
        <v>H</v>
      </c>
      <c r="X45" s="7" t="s">
        <v>0</v>
      </c>
      <c r="Y45" s="7" t="s">
        <v>0</v>
      </c>
      <c r="Z45" s="7" t="s">
        <v>0</v>
      </c>
      <c r="AA45" s="8">
        <v>45243</v>
      </c>
    </row>
    <row r="46" spans="1:27" ht="7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0</v>
      </c>
      <c r="G46" s="7" t="s">
        <v>35</v>
      </c>
      <c r="H46" s="7" t="s">
        <v>35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HYPERLINK("http://www.aruplab.com/Testing-Information/resources/HotLines/HotLineDocs/Nov2023QHL/0092332.pdf","H")</f>
        <v>H</v>
      </c>
      <c r="X46" s="7" t="s">
        <v>0</v>
      </c>
      <c r="Y46" s="7" t="s">
        <v>0</v>
      </c>
      <c r="Z46" s="7" t="s">
        <v>0</v>
      </c>
      <c r="AA46" s="8">
        <v>45243</v>
      </c>
    </row>
    <row r="47" spans="1:27" ht="30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0</v>
      </c>
      <c r="H47" s="7" t="s">
        <v>35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HYPERLINK("http://www.aruplab.com/Testing-Information/resources/HotLines/HotLineDocs/Nov2023QHL/0092354.pdf","H")</f>
        <v>H</v>
      </c>
      <c r="X47" s="7" t="s">
        <v>0</v>
      </c>
      <c r="Y47" s="7" t="s">
        <v>0</v>
      </c>
      <c r="Z47" s="7" t="s">
        <v>0</v>
      </c>
      <c r="AA47" s="8">
        <v>45243</v>
      </c>
    </row>
    <row r="48" spans="1:27" ht="7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35</v>
      </c>
      <c r="G48" s="7" t="s">
        <v>35</v>
      </c>
      <c r="H48" s="7" t="s">
        <v>35</v>
      </c>
      <c r="I48" s="7" t="s">
        <v>0</v>
      </c>
      <c r="J48" s="7" t="s">
        <v>35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16" t="str">
        <f>HYPERLINK("http://www.aruplab.com/Testing-Information/resources/HotLines/HotLineDocs/Nov2023QHL/0093244.pdf","H")</f>
        <v>H</v>
      </c>
      <c r="X48" s="7" t="s">
        <v>0</v>
      </c>
      <c r="Y48" s="7" t="s">
        <v>0</v>
      </c>
      <c r="Z48" s="7" t="s">
        <v>0</v>
      </c>
      <c r="AA48" s="8">
        <v>45243</v>
      </c>
    </row>
    <row r="49" spans="1:27" ht="10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35</v>
      </c>
      <c r="V49" s="7" t="s">
        <v>0</v>
      </c>
      <c r="W49" s="16" t="str">
        <f>HYPERLINK("http://www.aruplab.com/Testing-Information/resources/HotLines/HotLineDocs/Nov2023QHL/2023.09.29 Nov Quarterly Hotline Inactivations.pdf","H")</f>
        <v>H</v>
      </c>
      <c r="X49" s="7" t="s">
        <v>0</v>
      </c>
      <c r="Y49" s="7" t="s">
        <v>0</v>
      </c>
      <c r="Z49" s="7" t="s">
        <v>0</v>
      </c>
      <c r="AA49" s="8">
        <v>45243</v>
      </c>
    </row>
    <row r="50" spans="1:27" ht="30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35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HYPERLINK("http://www.aruplab.com/Testing-Information/resources/HotLines/HotLineDocs/Nov2023QHL/0098467.pdf","H")</f>
        <v>H</v>
      </c>
      <c r="X50" s="7" t="s">
        <v>0</v>
      </c>
      <c r="Y50" s="7" t="s">
        <v>0</v>
      </c>
      <c r="Z50" s="7" t="s">
        <v>0</v>
      </c>
      <c r="AA50" s="8">
        <v>45243</v>
      </c>
    </row>
    <row r="51" spans="1:27" ht="10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35</v>
      </c>
      <c r="V51" s="7" t="s">
        <v>0</v>
      </c>
      <c r="W51" s="16" t="str">
        <f>HYPERLINK("http://www.aruplab.com/Testing-Information/resources/HotLines/HotLineDocs/Nov2023QHL/2023.09.29 Nov Quarterly Hotline Inactivations.pdf","H")</f>
        <v>H</v>
      </c>
      <c r="X51" s="7" t="s">
        <v>0</v>
      </c>
      <c r="Y51" s="7" t="s">
        <v>0</v>
      </c>
      <c r="Z51" s="7" t="s">
        <v>0</v>
      </c>
      <c r="AA51" s="8">
        <v>45243</v>
      </c>
    </row>
    <row r="52" spans="1:27" ht="7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35</v>
      </c>
      <c r="V52" s="7" t="s">
        <v>0</v>
      </c>
      <c r="W52" s="16" t="str">
        <f>HYPERLINK("http://www.aruplab.com/Testing-Information/resources/HotLines/HotLineDocs/Nov2023QHL/2023.09.29 Nov Quarterly Hotline Inactivations.pdf","H")</f>
        <v>H</v>
      </c>
      <c r="X52" s="7" t="s">
        <v>0</v>
      </c>
      <c r="Y52" s="7" t="s">
        <v>0</v>
      </c>
      <c r="Z52" s="7" t="s">
        <v>0</v>
      </c>
      <c r="AA52" s="8">
        <v>45243</v>
      </c>
    </row>
    <row r="53" spans="1:27" ht="30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0</v>
      </c>
      <c r="G53" s="7" t="s">
        <v>35</v>
      </c>
      <c r="H53" s="7" t="s">
        <v>35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HYPERLINK("http://www.aruplab.com/Testing-Information/resources/HotLines/HotLineDocs/Nov2023QHL/2001638.pdf","H")</f>
        <v>H</v>
      </c>
      <c r="X53" s="7" t="s">
        <v>0</v>
      </c>
      <c r="Y53" s="7" t="s">
        <v>0</v>
      </c>
      <c r="Z53" s="7" t="s">
        <v>0</v>
      </c>
      <c r="AA53" s="8">
        <v>45243</v>
      </c>
    </row>
    <row r="54" spans="1:27" ht="30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0</v>
      </c>
      <c r="G54" s="7" t="s">
        <v>35</v>
      </c>
      <c r="H54" s="7" t="s">
        <v>35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HYPERLINK("http://www.aruplab.com/Testing-Information/resources/HotLines/HotLineDocs/Nov2023QHL/2001640.pdf","H")</f>
        <v>H</v>
      </c>
      <c r="X54" s="7" t="s">
        <v>0</v>
      </c>
      <c r="Y54" s="7" t="s">
        <v>0</v>
      </c>
      <c r="Z54" s="7" t="s">
        <v>0</v>
      </c>
      <c r="AA54" s="8">
        <v>45243</v>
      </c>
    </row>
    <row r="55" spans="1:27" ht="105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35</v>
      </c>
      <c r="V55" s="7" t="s">
        <v>0</v>
      </c>
      <c r="W55" s="16" t="str">
        <f>HYPERLINK("http://www.aruplab.com/Testing-Information/resources/HotLines/HotLineDocs/Nov2023QHL/2023.09.29 Nov Quarterly Hotline Inactivations.pdf","H")</f>
        <v>H</v>
      </c>
      <c r="X55" s="7" t="s">
        <v>0</v>
      </c>
      <c r="Y55" s="7" t="s">
        <v>0</v>
      </c>
      <c r="Z55" s="7" t="s">
        <v>0</v>
      </c>
      <c r="AA55" s="8">
        <v>45243</v>
      </c>
    </row>
    <row r="56" spans="1:27" ht="60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35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16" t="str">
        <f>HYPERLINK("http://www.aruplab.com/Testing-Information/resources/HotLines/HotLineDocs/Nov2023QHL/2002349.pdf","H")</f>
        <v>H</v>
      </c>
      <c r="X56" s="7" t="s">
        <v>0</v>
      </c>
      <c r="Y56" s="7" t="s">
        <v>0</v>
      </c>
      <c r="Z56" s="7" t="s">
        <v>0</v>
      </c>
      <c r="AA56" s="8">
        <v>45243</v>
      </c>
    </row>
    <row r="57" spans="1:27" ht="4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35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16" t="str">
        <f>HYPERLINK("http://www.aruplab.com/Testing-Information/resources/HotLines/HotLineDocs/Nov2023QHL/2002357.pdf","H")</f>
        <v>H</v>
      </c>
      <c r="X57" s="16" t="str">
        <f>HYPERLINK("http://www.aruplab.com/Testing-Information/resources/HotLines/TDMix/Nov2023QHL/2002357.xlsx","T")</f>
        <v>T</v>
      </c>
      <c r="Y57" s="7" t="s">
        <v>0</v>
      </c>
      <c r="Z57" s="7" t="s">
        <v>0</v>
      </c>
      <c r="AA57" s="8">
        <v>45242</v>
      </c>
    </row>
    <row r="58" spans="1:27" ht="30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35</v>
      </c>
      <c r="G58" s="7" t="s">
        <v>0</v>
      </c>
      <c r="H58" s="7" t="s">
        <v>0</v>
      </c>
      <c r="I58" s="7" t="s">
        <v>0</v>
      </c>
      <c r="J58" s="7" t="s">
        <v>35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HYPERLINK("http://www.aruplab.com/Testing-Information/resources/HotLines/HotLineDocs/Nov2023QHL/2002366.pdf","H")</f>
        <v>H</v>
      </c>
      <c r="X58" s="7" t="s">
        <v>0</v>
      </c>
      <c r="Y58" s="16" t="str">
        <f>HYPERLINK("http://www.aruplab.com/Testing-Information/resources/HotLines/Sample_Reports/Nov2023QHL/2002366_Cytogenomic SNP Microarray - Fetal_ARRAY FE.pdf","E")</f>
        <v>E</v>
      </c>
      <c r="Z58" s="7" t="s">
        <v>0</v>
      </c>
      <c r="AA58" s="8">
        <v>45243</v>
      </c>
    </row>
    <row r="59" spans="1:27" ht="30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35</v>
      </c>
      <c r="G59" s="7" t="s">
        <v>0</v>
      </c>
      <c r="H59" s="7" t="s">
        <v>35</v>
      </c>
      <c r="I59" s="7" t="s">
        <v>35</v>
      </c>
      <c r="J59" s="7" t="s">
        <v>0</v>
      </c>
      <c r="K59" s="7" t="s">
        <v>35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16" t="str">
        <f>HYPERLINK("http://www.aruplab.com/Testing-Information/resources/HotLines/HotLineDocs/Nov2023QHL/2002528.pdf","H")</f>
        <v>H</v>
      </c>
      <c r="X59" s="7" t="s">
        <v>0</v>
      </c>
      <c r="Y59" s="7" t="s">
        <v>0</v>
      </c>
      <c r="Z59" s="7" t="s">
        <v>0</v>
      </c>
      <c r="AA59" s="8">
        <v>45243</v>
      </c>
    </row>
    <row r="60" spans="1:27" ht="120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35</v>
      </c>
      <c r="V60" s="7" t="s">
        <v>0</v>
      </c>
      <c r="W60" s="16" t="str">
        <f>HYPERLINK("http://www.aruplab.com/Testing-Information/resources/HotLines/HotLineDocs/Nov2023QHL/2023.09.29 Nov Quarterly Hotline Inactivations.pdf","H")</f>
        <v>H</v>
      </c>
      <c r="X60" s="7" t="s">
        <v>0</v>
      </c>
      <c r="Y60" s="7" t="s">
        <v>0</v>
      </c>
      <c r="Z60" s="7" t="s">
        <v>0</v>
      </c>
      <c r="AA60" s="8">
        <v>45243</v>
      </c>
    </row>
    <row r="61" spans="1:27" ht="30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35</v>
      </c>
      <c r="G61" s="7" t="s">
        <v>0</v>
      </c>
      <c r="H61" s="7" t="s">
        <v>0</v>
      </c>
      <c r="I61" s="7" t="s">
        <v>0</v>
      </c>
      <c r="J61" s="7" t="s">
        <v>35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HYPERLINK("http://www.aruplab.com/Testing-Information/resources/HotLines/HotLineDocs/Nov2023QHL/2003414.pdf","H")</f>
        <v>H</v>
      </c>
      <c r="X61" s="7" t="s">
        <v>0</v>
      </c>
      <c r="Y61" s="16" t="str">
        <f>HYPERLINK("http://www.aruplab.com/Testing-Information/resources/HotLines/Sample_Reports/Nov2023QHL/2003414_Cytogenomic SNP Microarray_CMA SNP.pdf","E")</f>
        <v>E</v>
      </c>
      <c r="Z61" s="7" t="s">
        <v>0</v>
      </c>
      <c r="AA61" s="8">
        <v>45243</v>
      </c>
    </row>
    <row r="62" spans="1:27" ht="4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35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16" t="str">
        <f>HYPERLINK("http://www.aruplab.com/Testing-Information/resources/HotLines/HotLineDocs/Nov2023QHL/2005545.pdf","H")</f>
        <v>H</v>
      </c>
      <c r="X62" s="16" t="str">
        <f>HYPERLINK("http://www.aruplab.com/Testing-Information/resources/HotLines/TDMix/Nov2023QHL/2005545.xlsx","T")</f>
        <v>T</v>
      </c>
      <c r="Y62" s="7" t="s">
        <v>0</v>
      </c>
      <c r="Z62" s="7" t="s">
        <v>0</v>
      </c>
      <c r="AA62" s="8">
        <v>45242</v>
      </c>
    </row>
    <row r="63" spans="1:27" ht="45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35</v>
      </c>
      <c r="G63" s="7" t="s">
        <v>0</v>
      </c>
      <c r="H63" s="7" t="s">
        <v>0</v>
      </c>
      <c r="I63" s="7" t="s">
        <v>0</v>
      </c>
      <c r="J63" s="7" t="s">
        <v>35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16" t="str">
        <f>HYPERLINK("http://www.aruplab.com/Testing-Information/resources/HotLines/HotLineDocs/Nov2023QHL/2005633.pdf","H")</f>
        <v>H</v>
      </c>
      <c r="X63" s="7" t="s">
        <v>0</v>
      </c>
      <c r="Y63" s="16" t="str">
        <f>HYPERLINK("http://www.aruplab.com/Testing-Information/resources/HotLines/Sample_Reports/Nov2023QHL/2005633_Genomic SNP Microarray Products of Conception_ARRAY POC.pdf","E")</f>
        <v>E</v>
      </c>
      <c r="Z63" s="7" t="s">
        <v>0</v>
      </c>
      <c r="AA63" s="8">
        <v>45243</v>
      </c>
    </row>
    <row r="64" spans="1:27" ht="30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35</v>
      </c>
      <c r="G64" s="7" t="s">
        <v>0</v>
      </c>
      <c r="H64" s="7" t="s">
        <v>0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HYPERLINK("http://www.aruplab.com/Testing-Information/resources/HotLines/HotLineDocs/Nov2023QHL/2005978.pdf","H")</f>
        <v>H</v>
      </c>
      <c r="X64" s="7" t="s">
        <v>0</v>
      </c>
      <c r="Y64" s="7" t="s">
        <v>0</v>
      </c>
      <c r="Z64" s="7" t="s">
        <v>0</v>
      </c>
      <c r="AA64" s="8">
        <v>45243</v>
      </c>
    </row>
    <row r="65" spans="1:27" ht="45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35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HYPERLINK("http://www.aruplab.com/Testing-Information/resources/HotLines/HotLineDocs/Nov2023QHL/2006550.pdf","H")</f>
        <v>H</v>
      </c>
      <c r="X65" s="7" t="s">
        <v>0</v>
      </c>
      <c r="Y65" s="7" t="s">
        <v>0</v>
      </c>
      <c r="Z65" s="7" t="s">
        <v>0</v>
      </c>
      <c r="AA65" s="8">
        <v>45243</v>
      </c>
    </row>
    <row r="66" spans="1:27" ht="105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35</v>
      </c>
      <c r="V66" s="7" t="s">
        <v>0</v>
      </c>
      <c r="W66" s="16" t="str">
        <f>HYPERLINK("http://www.aruplab.com/Testing-Information/resources/HotLines/HotLineDocs/Nov2023QHL/2023.09.29 Nov Quarterly Hotline Inactivations.pdf","H")</f>
        <v>H</v>
      </c>
      <c r="X66" s="7" t="s">
        <v>0</v>
      </c>
      <c r="Y66" s="7" t="s">
        <v>0</v>
      </c>
      <c r="Z66" s="7" t="s">
        <v>0</v>
      </c>
      <c r="AA66" s="8">
        <v>45243</v>
      </c>
    </row>
    <row r="67" spans="1:27" ht="105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35</v>
      </c>
      <c r="V67" s="7" t="s">
        <v>0</v>
      </c>
      <c r="W67" s="16" t="str">
        <f>HYPERLINK("http://www.aruplab.com/Testing-Information/resources/HotLines/HotLineDocs/Nov2023QHL/2023.09.29 Nov Quarterly Hotline Inactivations.pdf","H")</f>
        <v>H</v>
      </c>
      <c r="X67" s="7" t="s">
        <v>0</v>
      </c>
      <c r="Y67" s="7" t="s">
        <v>0</v>
      </c>
      <c r="Z67" s="7" t="s">
        <v>0</v>
      </c>
      <c r="AA67" s="8">
        <v>45243</v>
      </c>
    </row>
    <row r="68" spans="1:27" ht="75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35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HYPERLINK("http://www.aruplab.com/Testing-Information/resources/HotLines/HotLineDocs/Nov2023QHL/2007479.pdf","H")</f>
        <v>H</v>
      </c>
      <c r="X68" s="7" t="s">
        <v>0</v>
      </c>
      <c r="Y68" s="16" t="str">
        <f>HYPERLINK("http://www.aruplab.com/Testing-Information/resources/HotLines/Sample_Reports/Nov2023QHL/2007479_Drug Profile Targeted by Tandem Mass Spectrometry and Enzyme Immunoassay Urine_PAIN HYB U.pdf","E")</f>
        <v>E</v>
      </c>
      <c r="Z68" s="7" t="s">
        <v>0</v>
      </c>
      <c r="AA68" s="8">
        <v>45243</v>
      </c>
    </row>
    <row r="69" spans="1:27" ht="45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0</v>
      </c>
      <c r="G69" s="7" t="s">
        <v>0</v>
      </c>
      <c r="H69" s="7" t="s">
        <v>35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HYPERLINK("http://www.aruplab.com/Testing-Information/resources/HotLines/HotLineDocs/Nov2023QHL/2007996.pdf","H")</f>
        <v>H</v>
      </c>
      <c r="X69" s="7" t="s">
        <v>0</v>
      </c>
      <c r="Y69" s="7" t="s">
        <v>0</v>
      </c>
      <c r="Z69" s="7" t="s">
        <v>0</v>
      </c>
      <c r="AA69" s="8">
        <v>45243</v>
      </c>
    </row>
    <row r="70" spans="1:27" ht="90">
      <c r="A70" s="6" t="s">
        <v>216</v>
      </c>
      <c r="B70" s="6" t="s">
        <v>217</v>
      </c>
      <c r="C70" s="6" t="s">
        <v>218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35</v>
      </c>
      <c r="V70" s="7" t="s">
        <v>0</v>
      </c>
      <c r="W70" s="16" t="str">
        <f>HYPERLINK("http://www.aruplab.com/Testing-Information/resources/HotLines/HotLineDocs/Nov2023QHL/2023.09.29 Nov Quarterly Hotline Inactivations.pdf","H")</f>
        <v>H</v>
      </c>
      <c r="X70" s="7" t="s">
        <v>0</v>
      </c>
      <c r="Y70" s="7" t="s">
        <v>0</v>
      </c>
      <c r="Z70" s="7" t="s">
        <v>0</v>
      </c>
      <c r="AA70" s="8">
        <v>45243</v>
      </c>
    </row>
    <row r="71" spans="1:27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35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HYPERLINK("http://www.aruplab.com/Testing-Information/resources/HotLines/HotLineDocs/Nov2023QHL/2008426.pdf","H")</f>
        <v>H</v>
      </c>
      <c r="X71" s="16" t="str">
        <f>HYPERLINK("http://www.aruplab.com/Testing-Information/resources/HotLines/TDMix/Nov2023QHL/2008426.xlsx","T")</f>
        <v>T</v>
      </c>
      <c r="Y71" s="16" t="str">
        <f>HYPERLINK("http://www.aruplab.com/Testing-Information/resources/HotLines/Sample_Reports/Nov2023QHL/2008426_SLCO1B1 1 Variant_SLCO1B1.pdf","E")</f>
        <v>E</v>
      </c>
      <c r="Z71" s="7" t="s">
        <v>0</v>
      </c>
      <c r="AA71" s="8">
        <v>45243</v>
      </c>
    </row>
    <row r="72" spans="1:27" ht="60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0</v>
      </c>
      <c r="F72" s="7" t="s">
        <v>0</v>
      </c>
      <c r="G72" s="7" t="s">
        <v>35</v>
      </c>
      <c r="H72" s="7" t="s">
        <v>35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HYPERLINK("http://www.aruplab.com/Testing-Information/resources/HotLines/HotLineDocs/Nov2023QHL/2008456.pdf","H")</f>
        <v>H</v>
      </c>
      <c r="X72" s="7" t="s">
        <v>0</v>
      </c>
      <c r="Y72" s="7" t="s">
        <v>0</v>
      </c>
      <c r="Z72" s="7" t="s">
        <v>0</v>
      </c>
      <c r="AA72" s="8">
        <v>45243</v>
      </c>
    </row>
    <row r="73" spans="1:27" ht="75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0</v>
      </c>
      <c r="G73" s="7" t="s">
        <v>35</v>
      </c>
      <c r="H73" s="7" t="s">
        <v>35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HYPERLINK("http://www.aruplab.com/Testing-Information/resources/HotLines/HotLineDocs/Nov2023QHL/2008458.pdf","H")</f>
        <v>H</v>
      </c>
      <c r="X73" s="7" t="s">
        <v>0</v>
      </c>
      <c r="Y73" s="7" t="s">
        <v>0</v>
      </c>
      <c r="Z73" s="7" t="s">
        <v>0</v>
      </c>
      <c r="AA73" s="8">
        <v>45243</v>
      </c>
    </row>
    <row r="74" spans="1:27" ht="60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0</v>
      </c>
      <c r="G74" s="7" t="s">
        <v>35</v>
      </c>
      <c r="H74" s="7" t="s">
        <v>35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HYPERLINK("http://www.aruplab.com/Testing-Information/resources/HotLines/HotLineDocs/Nov2023QHL/2008509.pdf","H")</f>
        <v>H</v>
      </c>
      <c r="X74" s="7" t="s">
        <v>0</v>
      </c>
      <c r="Y74" s="7" t="s">
        <v>0</v>
      </c>
      <c r="Z74" s="7" t="s">
        <v>0</v>
      </c>
      <c r="AA74" s="8">
        <v>45243</v>
      </c>
    </row>
    <row r="75" spans="1:27" ht="30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35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HYPERLINK("http://www.aruplab.com/Testing-Information/resources/HotLines/HotLineDocs/Nov2023QHL/2008665.pdf","H")</f>
        <v>H</v>
      </c>
      <c r="X75" s="7" t="s">
        <v>0</v>
      </c>
      <c r="Y75" s="7" t="s">
        <v>0</v>
      </c>
      <c r="Z75" s="7" t="s">
        <v>0</v>
      </c>
      <c r="AA75" s="8">
        <v>45243</v>
      </c>
    </row>
    <row r="76" spans="1:27" ht="30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35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HYPERLINK("http://www.aruplab.com/Testing-Information/resources/HotLines/HotLineDocs/Nov2023QHL/2008767.pdf","H")</f>
        <v>H</v>
      </c>
      <c r="X76" s="16" t="str">
        <f>HYPERLINK("http://www.aruplab.com/Testing-Information/resources/HotLines/TDMix/Nov2023QHL/2008767.xlsx","T")</f>
        <v>T</v>
      </c>
      <c r="Y76" s="16" t="str">
        <f>HYPERLINK("http://www.aruplab.com/Testing-Information/resources/HotLines/Sample_Reports/Nov2023QHL/2008767_Opioid Receptor mu OPRM1 1 Variant_OPRM1.pdf","E")</f>
        <v>E</v>
      </c>
      <c r="Z76" s="7" t="s">
        <v>0</v>
      </c>
      <c r="AA76" s="8">
        <v>45243</v>
      </c>
    </row>
    <row r="77" spans="1:27" ht="45">
      <c r="A77" s="6" t="s">
        <v>237</v>
      </c>
      <c r="B77" s="6" t="s">
        <v>238</v>
      </c>
      <c r="C77" s="6" t="s">
        <v>239</v>
      </c>
      <c r="D77" s="7" t="s">
        <v>0</v>
      </c>
      <c r="E77" s="7" t="s">
        <v>0</v>
      </c>
      <c r="F77" s="7" t="s">
        <v>35</v>
      </c>
      <c r="G77" s="7" t="s">
        <v>0</v>
      </c>
      <c r="H77" s="7" t="s">
        <v>35</v>
      </c>
      <c r="I77" s="7" t="s">
        <v>0</v>
      </c>
      <c r="J77" s="7" t="s">
        <v>35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HYPERLINK("http://www.aruplab.com/Testing-Information/resources/HotLines/HotLineDocs/Nov2023QHL/2009033.pdf","H")</f>
        <v>H</v>
      </c>
      <c r="X77" s="7" t="s">
        <v>0</v>
      </c>
      <c r="Y77" s="16" t="str">
        <f>HYPERLINK("http://www.aruplab.com/Testing-Information/resources/HotLines/Sample_Reports/Nov2023QHL/2009033_Fragile X FMR1 with Reflex to Methylation Analysis_FRAG X PCR.pdf","E")</f>
        <v>E</v>
      </c>
      <c r="Z77" s="7" t="s">
        <v>0</v>
      </c>
      <c r="AA77" s="8">
        <v>45243</v>
      </c>
    </row>
    <row r="78" spans="1:27" ht="90">
      <c r="A78" s="6" t="s">
        <v>240</v>
      </c>
      <c r="B78" s="6" t="s">
        <v>241</v>
      </c>
      <c r="C78" s="6" t="s">
        <v>242</v>
      </c>
      <c r="D78" s="7" t="s">
        <v>0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35</v>
      </c>
      <c r="M78" s="7" t="s">
        <v>35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HYPERLINK("http://www.aruplab.com/Testing-Information/resources/HotLines/HotLineDocs/Nov2023QHL/2009288.pdf","H")</f>
        <v>H</v>
      </c>
      <c r="X78" s="7" t="s">
        <v>0</v>
      </c>
      <c r="Y78" s="16" t="str">
        <f>HYPERLINK("http://www.aruplab.com/Testing-Information/resources/HotLines/Sample_Reports/Nov2023QHL/2009288_Drug Profile Targeted with Interpretation by Tandem Mass Spectrometry and Enzyme Immunoassay Urine_PAIN HYB 2.pdf","E")</f>
        <v>E</v>
      </c>
      <c r="Z78" s="7" t="s">
        <v>0</v>
      </c>
      <c r="AA78" s="8">
        <v>45243</v>
      </c>
    </row>
    <row r="79" spans="1:27" ht="75">
      <c r="A79" s="6" t="s">
        <v>243</v>
      </c>
      <c r="B79" s="6" t="s">
        <v>244</v>
      </c>
      <c r="C79" s="6" t="s">
        <v>245</v>
      </c>
      <c r="D79" s="7" t="s">
        <v>0</v>
      </c>
      <c r="E79" s="7" t="s">
        <v>0</v>
      </c>
      <c r="F79" s="7" t="s">
        <v>0</v>
      </c>
      <c r="G79" s="7" t="s">
        <v>35</v>
      </c>
      <c r="H79" s="7" t="s">
        <v>35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HYPERLINK("http://www.aruplab.com/Testing-Information/resources/HotLines/HotLineDocs/Nov2023QHL/2009478.pdf","H")</f>
        <v>H</v>
      </c>
      <c r="X79" s="7" t="s">
        <v>0</v>
      </c>
      <c r="Y79" s="7" t="s">
        <v>0</v>
      </c>
      <c r="Z79" s="7" t="s">
        <v>0</v>
      </c>
      <c r="AA79" s="8">
        <v>45243</v>
      </c>
    </row>
    <row r="80" spans="1:27" ht="75">
      <c r="A80" s="6" t="s">
        <v>246</v>
      </c>
      <c r="B80" s="6" t="s">
        <v>247</v>
      </c>
      <c r="C80" s="6" t="s">
        <v>248</v>
      </c>
      <c r="D80" s="7" t="s">
        <v>0</v>
      </c>
      <c r="E80" s="7" t="s">
        <v>0</v>
      </c>
      <c r="F80" s="7" t="s">
        <v>0</v>
      </c>
      <c r="G80" s="7" t="s">
        <v>35</v>
      </c>
      <c r="H80" s="7" t="s">
        <v>35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HYPERLINK("http://www.aruplab.com/Testing-Information/resources/HotLines/HotLineDocs/Nov2023QHL/2009480.pdf","H")</f>
        <v>H</v>
      </c>
      <c r="X80" s="7" t="s">
        <v>0</v>
      </c>
      <c r="Y80" s="7" t="s">
        <v>0</v>
      </c>
      <c r="Z80" s="7" t="s">
        <v>0</v>
      </c>
      <c r="AA80" s="8">
        <v>45243</v>
      </c>
    </row>
    <row r="81" spans="1:27" ht="75">
      <c r="A81" s="6" t="s">
        <v>249</v>
      </c>
      <c r="B81" s="6" t="s">
        <v>250</v>
      </c>
      <c r="C81" s="6" t="s">
        <v>251</v>
      </c>
      <c r="D81" s="7" t="s">
        <v>0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35</v>
      </c>
      <c r="W81" s="16" t="str">
        <f>HYPERLINK("http://www.aruplab.com/Testing-Information/resources/HotLines/HotLineDocs/Nov2023QHL/2023.09.29 Nov Quarterly Hotline Inactivations.pdf","H")</f>
        <v>H</v>
      </c>
      <c r="X81" s="7" t="s">
        <v>0</v>
      </c>
      <c r="Y81" s="7" t="s">
        <v>0</v>
      </c>
      <c r="Z81" s="7" t="s">
        <v>0</v>
      </c>
      <c r="AA81" s="8">
        <v>45243</v>
      </c>
    </row>
    <row r="82" spans="1:27" ht="45">
      <c r="A82" s="6" t="s">
        <v>252</v>
      </c>
      <c r="B82" s="6" t="s">
        <v>253</v>
      </c>
      <c r="C82" s="6" t="s">
        <v>254</v>
      </c>
      <c r="D82" s="7" t="s">
        <v>0</v>
      </c>
      <c r="E82" s="7" t="s">
        <v>0</v>
      </c>
      <c r="F82" s="7" t="s">
        <v>0</v>
      </c>
      <c r="G82" s="7" t="s">
        <v>0</v>
      </c>
      <c r="H82" s="7" t="s">
        <v>35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HYPERLINK("http://www.aruplab.com/Testing-Information/resources/HotLines/HotLineDocs/Nov2023QHL/2010445.pdf","H")</f>
        <v>H</v>
      </c>
      <c r="X82" s="7" t="s">
        <v>0</v>
      </c>
      <c r="Y82" s="7" t="s">
        <v>0</v>
      </c>
      <c r="Z82" s="7" t="s">
        <v>0</v>
      </c>
      <c r="AA82" s="8">
        <v>45243</v>
      </c>
    </row>
    <row r="83" spans="1:27" ht="45">
      <c r="A83" s="6" t="s">
        <v>255</v>
      </c>
      <c r="B83" s="6" t="s">
        <v>256</v>
      </c>
      <c r="C83" s="6" t="s">
        <v>257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35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HYPERLINK("http://www.aruplab.com/Testing-Information/resources/HotLines/HotLineDocs/Nov2023QHL/2010673.pdf","H")</f>
        <v>H</v>
      </c>
      <c r="X83" s="16" t="str">
        <f>HYPERLINK("http://www.aruplab.com/Testing-Information/resources/HotLines/TDMix/Nov2023QHL/2010673.xlsx","T")</f>
        <v>T</v>
      </c>
      <c r="Y83" s="7" t="s">
        <v>0</v>
      </c>
      <c r="Z83" s="7" t="s">
        <v>0</v>
      </c>
      <c r="AA83" s="8">
        <v>45242</v>
      </c>
    </row>
    <row r="84" spans="1:27" ht="60">
      <c r="A84" s="6" t="s">
        <v>258</v>
      </c>
      <c r="B84" s="6" t="s">
        <v>259</v>
      </c>
      <c r="C84" s="6" t="s">
        <v>260</v>
      </c>
      <c r="D84" s="7" t="s">
        <v>0</v>
      </c>
      <c r="E84" s="7" t="s">
        <v>0</v>
      </c>
      <c r="F84" s="7" t="s">
        <v>35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16" t="str">
        <f>HYPERLINK("http://www.aruplab.com/Testing-Information/resources/HotLines/HotLineDocs/Nov2023QHL/2010784.pdf","H")</f>
        <v>H</v>
      </c>
      <c r="X84" s="7" t="s">
        <v>0</v>
      </c>
      <c r="Y84" s="7" t="s">
        <v>0</v>
      </c>
      <c r="Z84" s="7" t="s">
        <v>0</v>
      </c>
      <c r="AA84" s="8">
        <v>45243</v>
      </c>
    </row>
    <row r="85" spans="1:27" ht="45">
      <c r="A85" s="6" t="s">
        <v>261</v>
      </c>
      <c r="B85" s="6" t="s">
        <v>262</v>
      </c>
      <c r="C85" s="6" t="s">
        <v>263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35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HYPERLINK("http://www.aruplab.com/Testing-Information/resources/HotLines/HotLineDocs/Nov2023QHL/2011776.pdf","H")</f>
        <v>H</v>
      </c>
      <c r="X85" s="7" t="s">
        <v>0</v>
      </c>
      <c r="Y85" s="7" t="s">
        <v>0</v>
      </c>
      <c r="Z85" s="7" t="s">
        <v>0</v>
      </c>
      <c r="AA85" s="8">
        <v>45243</v>
      </c>
    </row>
    <row r="86" spans="1:27" ht="45">
      <c r="A86" s="6" t="s">
        <v>264</v>
      </c>
      <c r="B86" s="6" t="s">
        <v>265</v>
      </c>
      <c r="C86" s="6" t="s">
        <v>266</v>
      </c>
      <c r="D86" s="7" t="s">
        <v>0</v>
      </c>
      <c r="E86" s="7" t="s">
        <v>0</v>
      </c>
      <c r="F86" s="7" t="s">
        <v>0</v>
      </c>
      <c r="G86" s="7" t="s">
        <v>0</v>
      </c>
      <c r="H86" s="7" t="s">
        <v>35</v>
      </c>
      <c r="I86" s="7" t="s">
        <v>0</v>
      </c>
      <c r="J86" s="7" t="s">
        <v>35</v>
      </c>
      <c r="K86" s="7" t="s">
        <v>0</v>
      </c>
      <c r="L86" s="7" t="s">
        <v>0</v>
      </c>
      <c r="M86" s="7" t="s">
        <v>35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HYPERLINK("http://www.aruplab.com/Testing-Information/resources/HotLines/HotLineDocs/Nov2023QHL/2012166.pdf","H")</f>
        <v>H</v>
      </c>
      <c r="X86" s="16" t="str">
        <f>HYPERLINK("http://www.aruplab.com/Testing-Information/resources/HotLines/TDMix/Nov2023QHL/2012166.xlsx","T")</f>
        <v>T</v>
      </c>
      <c r="Y86" s="16" t="str">
        <f>HYPERLINK("http://www.aruplab.com/Testing-Information/resources/HotLines/Sample_Reports/Nov2023QHL/2012166_Dihydropyrimidine Deehydrogenase DPYD 3 Variants_DPYD.pdf","E")</f>
        <v>E</v>
      </c>
      <c r="Z86" s="7" t="s">
        <v>0</v>
      </c>
      <c r="AA86" s="8">
        <v>45243</v>
      </c>
    </row>
    <row r="87" spans="1:27" ht="30">
      <c r="A87" s="6" t="s">
        <v>267</v>
      </c>
      <c r="B87" s="6" t="s">
        <v>268</v>
      </c>
      <c r="C87" s="6" t="s">
        <v>269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35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16" t="str">
        <f>HYPERLINK("http://www.aruplab.com/Testing-Information/resources/HotLines/HotLineDocs/Nov2023QHL/2012201.pdf","H")</f>
        <v>H</v>
      </c>
      <c r="X87" s="7" t="s">
        <v>0</v>
      </c>
      <c r="Y87" s="7" t="s">
        <v>0</v>
      </c>
      <c r="Z87" s="7" t="s">
        <v>0</v>
      </c>
      <c r="AA87" s="8">
        <v>45243</v>
      </c>
    </row>
    <row r="88" spans="1:27" ht="45">
      <c r="A88" s="6" t="s">
        <v>270</v>
      </c>
      <c r="B88" s="6" t="s">
        <v>271</v>
      </c>
      <c r="C88" s="6" t="s">
        <v>272</v>
      </c>
      <c r="D88" s="7" t="s">
        <v>0</v>
      </c>
      <c r="E88" s="7" t="s">
        <v>0</v>
      </c>
      <c r="F88" s="7" t="s">
        <v>0</v>
      </c>
      <c r="G88" s="7" t="s">
        <v>0</v>
      </c>
      <c r="H88" s="7" t="s">
        <v>35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HYPERLINK("http://www.aruplab.com/Testing-Information/resources/HotLines/HotLineDocs/Nov2023QHL/2012647.pdf","H")</f>
        <v>H</v>
      </c>
      <c r="X88" s="7" t="s">
        <v>0</v>
      </c>
      <c r="Y88" s="7" t="s">
        <v>0</v>
      </c>
      <c r="Z88" s="7" t="s">
        <v>0</v>
      </c>
      <c r="AA88" s="8">
        <v>45243</v>
      </c>
    </row>
    <row r="89" spans="1:27" ht="30">
      <c r="A89" s="6" t="s">
        <v>273</v>
      </c>
      <c r="B89" s="6" t="s">
        <v>274</v>
      </c>
      <c r="C89" s="6" t="s">
        <v>275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35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16" t="str">
        <f>HYPERLINK("http://www.aruplab.com/Testing-Information/resources/HotLines/HotLineDocs/Nov2023QHL/2012652.pdf","H")</f>
        <v>H</v>
      </c>
      <c r="X89" s="7" t="s">
        <v>0</v>
      </c>
      <c r="Y89" s="7" t="s">
        <v>0</v>
      </c>
      <c r="Z89" s="7" t="s">
        <v>0</v>
      </c>
      <c r="AA89" s="8">
        <v>45243</v>
      </c>
    </row>
    <row r="90" spans="1:27" ht="45">
      <c r="A90" s="6" t="s">
        <v>276</v>
      </c>
      <c r="B90" s="6" t="s">
        <v>277</v>
      </c>
      <c r="C90" s="6" t="s">
        <v>278</v>
      </c>
      <c r="D90" s="7" t="s">
        <v>0</v>
      </c>
      <c r="E90" s="7" t="s">
        <v>0</v>
      </c>
      <c r="F90" s="7" t="s">
        <v>35</v>
      </c>
      <c r="G90" s="7" t="s">
        <v>35</v>
      </c>
      <c r="H90" s="7" t="s">
        <v>0</v>
      </c>
      <c r="I90" s="7" t="s">
        <v>0</v>
      </c>
      <c r="J90" s="7" t="s">
        <v>35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HYPERLINK("http://www.aruplab.com/Testing-Information/resources/HotLines/HotLineDocs/Nov2023QHL/2013436.pdf","H")</f>
        <v>H</v>
      </c>
      <c r="X90" s="7" t="s">
        <v>0</v>
      </c>
      <c r="Y90" s="16" t="str">
        <f>HYPERLINK("http://www.aruplab.com/Testing-Information/resources/HotLines/Sample_Reports/Nov2023QHL/2013436_Spinal Muscular Atrophy SMA Copy Number Analysis_SMA DD.pdf","E")</f>
        <v>E</v>
      </c>
      <c r="Z90" s="7" t="s">
        <v>0</v>
      </c>
      <c r="AA90" s="8">
        <v>45243</v>
      </c>
    </row>
    <row r="91" spans="1:27" ht="45">
      <c r="A91" s="6" t="s">
        <v>279</v>
      </c>
      <c r="B91" s="6" t="s">
        <v>280</v>
      </c>
      <c r="C91" s="6" t="s">
        <v>281</v>
      </c>
      <c r="D91" s="7" t="s">
        <v>0</v>
      </c>
      <c r="E91" s="7" t="s">
        <v>0</v>
      </c>
      <c r="F91" s="7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7" t="s">
        <v>35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16" t="str">
        <f>HYPERLINK("http://www.aruplab.com/Testing-Information/resources/HotLines/HotLineDocs/Nov2023QHL/2013942.pdf","H")</f>
        <v>H</v>
      </c>
      <c r="X91" s="16" t="str">
        <f>HYPERLINK("http://www.aruplab.com/Testing-Information/resources/HotLines/TDMix/Nov2023QHL/2013942.xlsx","T")</f>
        <v>T</v>
      </c>
      <c r="Y91" s="7" t="s">
        <v>0</v>
      </c>
      <c r="Z91" s="7" t="s">
        <v>0</v>
      </c>
      <c r="AA91" s="8">
        <v>45243</v>
      </c>
    </row>
    <row r="92" spans="1:27" ht="30">
      <c r="A92" s="6" t="s">
        <v>282</v>
      </c>
      <c r="B92" s="6" t="s">
        <v>283</v>
      </c>
      <c r="C92" s="6" t="s">
        <v>284</v>
      </c>
      <c r="D92" s="7" t="s">
        <v>0</v>
      </c>
      <c r="E92" s="7" t="s">
        <v>0</v>
      </c>
      <c r="F92" s="7" t="s">
        <v>35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16" t="str">
        <f>HYPERLINK("http://www.aruplab.com/Testing-Information/resources/HotLines/HotLineDocs/Nov2023QHL/3000193.pdf","H")</f>
        <v>H</v>
      </c>
      <c r="X92" s="7" t="s">
        <v>0</v>
      </c>
      <c r="Y92" s="7" t="s">
        <v>0</v>
      </c>
      <c r="Z92" s="7" t="s">
        <v>0</v>
      </c>
      <c r="AA92" s="8">
        <v>45243</v>
      </c>
    </row>
    <row r="93" spans="1:27" ht="90">
      <c r="A93" s="6" t="s">
        <v>285</v>
      </c>
      <c r="B93" s="6" t="s">
        <v>286</v>
      </c>
      <c r="C93" s="6" t="s">
        <v>287</v>
      </c>
      <c r="D93" s="7" t="s">
        <v>0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35</v>
      </c>
      <c r="V93" s="7" t="s">
        <v>0</v>
      </c>
      <c r="W93" s="16" t="str">
        <f>HYPERLINK("http://www.aruplab.com/Testing-Information/resources/HotLines/HotLineDocs/Nov2023QHL/2023.09.29 Nov Quarterly Hotline Inactivations.pdf","H")</f>
        <v>H</v>
      </c>
      <c r="X93" s="7" t="s">
        <v>0</v>
      </c>
      <c r="Y93" s="7" t="s">
        <v>0</v>
      </c>
      <c r="Z93" s="7" t="s">
        <v>0</v>
      </c>
      <c r="AA93" s="8">
        <v>45243</v>
      </c>
    </row>
    <row r="94" spans="1:27" ht="105">
      <c r="A94" s="6" t="s">
        <v>288</v>
      </c>
      <c r="B94" s="6" t="s">
        <v>289</v>
      </c>
      <c r="C94" s="6" t="s">
        <v>290</v>
      </c>
      <c r="D94" s="7" t="s">
        <v>35</v>
      </c>
      <c r="E94" s="7" t="s">
        <v>0</v>
      </c>
      <c r="F94" s="7" t="s">
        <v>0</v>
      </c>
      <c r="G94" s="7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7" t="s">
        <v>0</v>
      </c>
      <c r="N94" s="7" t="s">
        <v>0</v>
      </c>
      <c r="O94" s="7" t="s">
        <v>0</v>
      </c>
      <c r="P94" s="7" t="s">
        <v>0</v>
      </c>
      <c r="Q94" s="7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16" t="str">
        <f>HYPERLINK("http://www.aruplab.com/Testing-Information/resources/HotLines/HotLineDocs/Nov2023QHL/3000959.pdf","H")</f>
        <v>H</v>
      </c>
      <c r="X94" s="16" t="str">
        <f>HYPERLINK("http://www.aruplab.com/Testing-Information/resources/HotLines/TDMix/Nov2023QHL/3000959.xlsx","T")</f>
        <v>T</v>
      </c>
      <c r="Y94" s="16" t="str">
        <f>HYPERLINK("http://www.aruplab.com/Testing-Information/resources/HotLines/Sample_Reports/Nov2023QHL/3000959_AAV5 Detect CDxTM-AAV5 Total Antibody Assay for ROCTAVIAN valoctocogene roxaparvovec-rvox Eligibility in Hemophilia A_AAV5 TAB.pdf","E")</f>
        <v>E</v>
      </c>
      <c r="Z94" s="16" t="str">
        <f>HYPERLINK("https://connect.aruplab.com/Pricing/TestPrice/3000959/D11132023","P")</f>
        <v>P</v>
      </c>
      <c r="AA94" s="8">
        <v>45114</v>
      </c>
    </row>
    <row r="95" spans="1:27" ht="30">
      <c r="A95" s="6" t="s">
        <v>291</v>
      </c>
      <c r="B95" s="6" t="s">
        <v>292</v>
      </c>
      <c r="C95" s="6" t="s">
        <v>293</v>
      </c>
      <c r="D95" s="7" t="s">
        <v>0</v>
      </c>
      <c r="E95" s="7" t="s">
        <v>0</v>
      </c>
      <c r="F95" s="7" t="s">
        <v>35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 t="s">
        <v>0</v>
      </c>
      <c r="N95" s="7" t="s">
        <v>0</v>
      </c>
      <c r="O95" s="7" t="s">
        <v>0</v>
      </c>
      <c r="P95" s="7" t="s">
        <v>0</v>
      </c>
      <c r="Q95" s="7" t="s">
        <v>0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16" t="str">
        <f>HYPERLINK("http://www.aruplab.com/Testing-Information/resources/HotLines/HotLineDocs/Nov2023QHL/3001053.pdf","H")</f>
        <v>H</v>
      </c>
      <c r="X95" s="7" t="s">
        <v>0</v>
      </c>
      <c r="Y95" s="7" t="s">
        <v>0</v>
      </c>
      <c r="Z95" s="7" t="s">
        <v>0</v>
      </c>
      <c r="AA95" s="8">
        <v>45243</v>
      </c>
    </row>
    <row r="96" spans="1:27" ht="30">
      <c r="A96" s="6" t="s">
        <v>294</v>
      </c>
      <c r="B96" s="6" t="s">
        <v>295</v>
      </c>
      <c r="C96" s="6" t="s">
        <v>296</v>
      </c>
      <c r="D96" s="7" t="s">
        <v>0</v>
      </c>
      <c r="E96" s="7" t="s">
        <v>0</v>
      </c>
      <c r="F96" s="7" t="s">
        <v>0</v>
      </c>
      <c r="G96" s="7" t="s">
        <v>0</v>
      </c>
      <c r="H96" s="7" t="s">
        <v>0</v>
      </c>
      <c r="I96" s="7" t="s">
        <v>0</v>
      </c>
      <c r="J96" s="7" t="s">
        <v>35</v>
      </c>
      <c r="K96" s="7" t="s">
        <v>0</v>
      </c>
      <c r="L96" s="7" t="s">
        <v>0</v>
      </c>
      <c r="M96" s="7" t="s">
        <v>35</v>
      </c>
      <c r="N96" s="7" t="s">
        <v>0</v>
      </c>
      <c r="O96" s="7" t="s">
        <v>0</v>
      </c>
      <c r="P96" s="7" t="s">
        <v>0</v>
      </c>
      <c r="Q96" s="7" t="s">
        <v>0</v>
      </c>
      <c r="R96" s="7" t="s">
        <v>0</v>
      </c>
      <c r="S96" s="7" t="s">
        <v>0</v>
      </c>
      <c r="T96" s="7" t="s">
        <v>0</v>
      </c>
      <c r="U96" s="7" t="s">
        <v>0</v>
      </c>
      <c r="V96" s="7" t="s">
        <v>0</v>
      </c>
      <c r="W96" s="16" t="str">
        <f>HYPERLINK("http://www.aruplab.com/Testing-Information/resources/HotLines/HotLineDocs/Nov2023QHL/3001501.pdf","H")</f>
        <v>H</v>
      </c>
      <c r="X96" s="16" t="str">
        <f>HYPERLINK("http://www.aruplab.com/Testing-Information/resources/HotLines/TDMix/Nov2023QHL/3001501.xlsx","T")</f>
        <v>T</v>
      </c>
      <c r="Y96" s="16" t="str">
        <f>HYPERLINK("http://www.aruplab.com/Testing-Information/resources/HotLines/Sample_Reports/Nov2023QHL/3001501_CYP2C8 CYP2C9 and CYP2C Cluster_2C8 2C9.pdf","E")</f>
        <v>E</v>
      </c>
      <c r="Z96" s="7" t="s">
        <v>0</v>
      </c>
      <c r="AA96" s="8">
        <v>45243</v>
      </c>
    </row>
    <row r="97" spans="1:27">
      <c r="A97" s="6" t="s">
        <v>297</v>
      </c>
      <c r="B97" s="6" t="s">
        <v>298</v>
      </c>
      <c r="C97" s="6" t="s">
        <v>299</v>
      </c>
      <c r="D97" s="7" t="s">
        <v>0</v>
      </c>
      <c r="E97" s="7" t="s">
        <v>0</v>
      </c>
      <c r="F97" s="7" t="s">
        <v>0</v>
      </c>
      <c r="G97" s="7" t="s">
        <v>0</v>
      </c>
      <c r="H97" s="7" t="s">
        <v>0</v>
      </c>
      <c r="I97" s="7" t="s">
        <v>0</v>
      </c>
      <c r="J97" s="7" t="s">
        <v>35</v>
      </c>
      <c r="K97" s="7" t="s">
        <v>0</v>
      </c>
      <c r="L97" s="7" t="s">
        <v>0</v>
      </c>
      <c r="M97" s="7" t="s">
        <v>35</v>
      </c>
      <c r="N97" s="7" t="s">
        <v>0</v>
      </c>
      <c r="O97" s="7" t="s">
        <v>0</v>
      </c>
      <c r="P97" s="7" t="s">
        <v>0</v>
      </c>
      <c r="Q97" s="7" t="s">
        <v>0</v>
      </c>
      <c r="R97" s="7" t="s">
        <v>0</v>
      </c>
      <c r="S97" s="7" t="s">
        <v>0</v>
      </c>
      <c r="T97" s="7" t="s">
        <v>0</v>
      </c>
      <c r="U97" s="7" t="s">
        <v>0</v>
      </c>
      <c r="V97" s="7" t="s">
        <v>0</v>
      </c>
      <c r="W97" s="16" t="str">
        <f>HYPERLINK("http://www.aruplab.com/Testing-Information/resources/HotLines/HotLineDocs/Nov2023QHL/3001508.pdf","H")</f>
        <v>H</v>
      </c>
      <c r="X97" s="16" t="str">
        <f>HYPERLINK("http://www.aruplab.com/Testing-Information/resources/HotLines/TDMix/Nov2023QHL/3001508.xlsx","T")</f>
        <v>T</v>
      </c>
      <c r="Y97" s="16" t="str">
        <f>HYPERLINK("http://www.aruplab.com/Testing-Information/resources/HotLines/Sample_Reports/Nov2023QHL/3001508_CYP2C19_2C19GENO.pdf","E")</f>
        <v>E</v>
      </c>
      <c r="Z97" s="7" t="s">
        <v>0</v>
      </c>
      <c r="AA97" s="8">
        <v>45243</v>
      </c>
    </row>
    <row r="98" spans="1:27">
      <c r="A98" s="6" t="s">
        <v>300</v>
      </c>
      <c r="B98" s="6" t="s">
        <v>301</v>
      </c>
      <c r="C98" s="6" t="s">
        <v>302</v>
      </c>
      <c r="D98" s="7" t="s">
        <v>0</v>
      </c>
      <c r="E98" s="7" t="s">
        <v>0</v>
      </c>
      <c r="F98" s="7" t="s">
        <v>0</v>
      </c>
      <c r="G98" s="7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7" t="s">
        <v>35</v>
      </c>
      <c r="N98" s="7" t="s">
        <v>0</v>
      </c>
      <c r="O98" s="7" t="s">
        <v>0</v>
      </c>
      <c r="P98" s="7" t="s">
        <v>0</v>
      </c>
      <c r="Q98" s="7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16" t="str">
        <f>HYPERLINK("http://www.aruplab.com/Testing-Information/resources/HotLines/HotLineDocs/Nov2023QHL/3001513.pdf","H")</f>
        <v>H</v>
      </c>
      <c r="X98" s="16" t="str">
        <f>HYPERLINK("http://www.aruplab.com/Testing-Information/resources/HotLines/TDMix/Nov2023QHL/3001513.xlsx","T")</f>
        <v>T</v>
      </c>
      <c r="Y98" s="16" t="str">
        <f>HYPERLINK("http://www.aruplab.com/Testing-Information/resources/HotLines/Sample_Reports/Nov2023QHL/3001513_CYP2D6_2D6GENO.pdf","E")</f>
        <v>E</v>
      </c>
      <c r="Z98" s="7" t="s">
        <v>0</v>
      </c>
      <c r="AA98" s="8">
        <v>45243</v>
      </c>
    </row>
    <row r="99" spans="1:27">
      <c r="A99" s="6" t="s">
        <v>303</v>
      </c>
      <c r="B99" s="6" t="s">
        <v>304</v>
      </c>
      <c r="C99" s="6" t="s">
        <v>305</v>
      </c>
      <c r="D99" s="7" t="s">
        <v>0</v>
      </c>
      <c r="E99" s="7" t="s">
        <v>0</v>
      </c>
      <c r="F99" s="7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7" t="s">
        <v>35</v>
      </c>
      <c r="N99" s="7" t="s">
        <v>0</v>
      </c>
      <c r="O99" s="7" t="s">
        <v>0</v>
      </c>
      <c r="P99" s="7" t="s">
        <v>0</v>
      </c>
      <c r="Q99" s="7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16" t="str">
        <f>HYPERLINK("http://www.aruplab.com/Testing-Information/resources/HotLines/HotLineDocs/Nov2023QHL/3001518.pdf","H")</f>
        <v>H</v>
      </c>
      <c r="X99" s="16" t="str">
        <f>HYPERLINK("http://www.aruplab.com/Testing-Information/resources/HotLines/TDMix/Nov2023QHL/3001518.xlsx","T")</f>
        <v>T</v>
      </c>
      <c r="Y99" s="16" t="str">
        <f>HYPERLINK("http://www.aruplab.com/Testing-Information/resources/HotLines/Sample_Reports/Nov2023QHL/3001518_CYP3A4 and CYP3A5_3A4 3A5.pdf","E")</f>
        <v>E</v>
      </c>
      <c r="Z99" s="7" t="s">
        <v>0</v>
      </c>
      <c r="AA99" s="8">
        <v>45243</v>
      </c>
    </row>
    <row r="100" spans="1:27" ht="30">
      <c r="A100" s="6" t="s">
        <v>306</v>
      </c>
      <c r="B100" s="6" t="s">
        <v>307</v>
      </c>
      <c r="C100" s="6" t="s">
        <v>308</v>
      </c>
      <c r="D100" s="7" t="s">
        <v>0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35</v>
      </c>
      <c r="N100" s="7" t="s">
        <v>0</v>
      </c>
      <c r="O100" s="7" t="s">
        <v>0</v>
      </c>
      <c r="P100" s="7" t="s">
        <v>0</v>
      </c>
      <c r="Q100" s="7" t="s">
        <v>0</v>
      </c>
      <c r="R100" s="7" t="s">
        <v>0</v>
      </c>
      <c r="S100" s="7" t="s">
        <v>0</v>
      </c>
      <c r="T100" s="7" t="s">
        <v>0</v>
      </c>
      <c r="U100" s="7" t="s">
        <v>0</v>
      </c>
      <c r="V100" s="7" t="s">
        <v>0</v>
      </c>
      <c r="W100" s="16" t="str">
        <f>HYPERLINK("http://www.aruplab.com/Testing-Information/resources/HotLines/HotLineDocs/Nov2023QHL/3001524.pdf","H")</f>
        <v>H</v>
      </c>
      <c r="X100" s="16" t="str">
        <f>HYPERLINK("http://www.aruplab.com/Testing-Information/resources/HotLines/TDMix/Nov2023QHL/3001524.xlsx","T")</f>
        <v>T</v>
      </c>
      <c r="Y100" s="16" t="str">
        <f>HYPERLINK("http://www.aruplab.com/Testing-Information/resources/HotLines/Sample_Reports/Nov2023QHL/3001524_Cytochrome P450 Genotyping Panel_CYP PANEL.pdf","E")</f>
        <v>E</v>
      </c>
      <c r="Z100" s="7" t="s">
        <v>0</v>
      </c>
      <c r="AA100" s="8">
        <v>45243</v>
      </c>
    </row>
    <row r="101" spans="1:27">
      <c r="A101" s="6" t="s">
        <v>309</v>
      </c>
      <c r="B101" s="6" t="s">
        <v>310</v>
      </c>
      <c r="C101" s="6" t="s">
        <v>311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35</v>
      </c>
      <c r="N101" s="7" t="s">
        <v>0</v>
      </c>
      <c r="O101" s="7" t="s">
        <v>0</v>
      </c>
      <c r="P101" s="7" t="s">
        <v>0</v>
      </c>
      <c r="Q101" s="7" t="s">
        <v>0</v>
      </c>
      <c r="R101" s="7" t="s">
        <v>0</v>
      </c>
      <c r="S101" s="7" t="s">
        <v>0</v>
      </c>
      <c r="T101" s="7" t="s">
        <v>0</v>
      </c>
      <c r="U101" s="7" t="s">
        <v>0</v>
      </c>
      <c r="V101" s="7" t="s">
        <v>0</v>
      </c>
      <c r="W101" s="16" t="str">
        <f>HYPERLINK("http://www.aruplab.com/Testing-Information/resources/HotLines/HotLineDocs/Nov2023QHL/3001535.pdf","H")</f>
        <v>H</v>
      </c>
      <c r="X101" s="16" t="str">
        <f>HYPERLINK("http://www.aruplab.com/Testing-Information/resources/HotLines/TDMix/Nov2023QHL/3001535.xlsx","T")</f>
        <v>T</v>
      </c>
      <c r="Y101" s="16" t="str">
        <f>HYPERLINK("http://www.aruplab.com/Testing-Information/resources/HotLines/Sample_Reports/Nov2023QHL/3001535_TMPT and NUDT15_TMPT2.pdf","E")</f>
        <v>E</v>
      </c>
      <c r="Z101" s="7" t="s">
        <v>0</v>
      </c>
      <c r="AA101" s="8">
        <v>45243</v>
      </c>
    </row>
    <row r="102" spans="1:27" ht="60">
      <c r="A102" s="6" t="s">
        <v>312</v>
      </c>
      <c r="B102" s="6" t="s">
        <v>313</v>
      </c>
      <c r="C102" s="6" t="s">
        <v>314</v>
      </c>
      <c r="D102" s="7" t="s">
        <v>0</v>
      </c>
      <c r="E102" s="7" t="s">
        <v>0</v>
      </c>
      <c r="F102" s="7" t="s">
        <v>0</v>
      </c>
      <c r="G102" s="7" t="s">
        <v>0</v>
      </c>
      <c r="H102" s="7" t="s">
        <v>0</v>
      </c>
      <c r="I102" s="7" t="s">
        <v>0</v>
      </c>
      <c r="J102" s="7" t="s">
        <v>35</v>
      </c>
      <c r="K102" s="7" t="s">
        <v>0</v>
      </c>
      <c r="L102" s="7" t="s">
        <v>0</v>
      </c>
      <c r="M102" s="7" t="s">
        <v>35</v>
      </c>
      <c r="N102" s="7" t="s">
        <v>0</v>
      </c>
      <c r="O102" s="7" t="s">
        <v>0</v>
      </c>
      <c r="P102" s="7" t="s">
        <v>0</v>
      </c>
      <c r="Q102" s="7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16" t="str">
        <f>HYPERLINK("http://www.aruplab.com/Testing-Information/resources/HotLines/HotLineDocs/Nov2023QHL/3001541.pdf","H")</f>
        <v>H</v>
      </c>
      <c r="X102" s="16" t="str">
        <f>HYPERLINK("http://www.aruplab.com/Testing-Information/resources/HotLines/TDMix/Nov2023QHL/3001541.xlsx","T")</f>
        <v>T</v>
      </c>
      <c r="Y102" s="16" t="str">
        <f>HYPERLINK("http://www.aruplab.com/Testing-Information/resources/HotLines/Sample_Reports/Nov2023QHL/3001541_Warfarin Sensitivity CYP2C9 CYP2C Cluster CYP4F2 VKORC1 Genotyping_WARF PAN.pdf","E")</f>
        <v>E</v>
      </c>
      <c r="Z102" s="7" t="s">
        <v>0</v>
      </c>
      <c r="AA102" s="8">
        <v>45243</v>
      </c>
    </row>
    <row r="103" spans="1:27" ht="90">
      <c r="A103" s="6" t="s">
        <v>315</v>
      </c>
      <c r="B103" s="6" t="s">
        <v>316</v>
      </c>
      <c r="C103" s="6" t="s">
        <v>317</v>
      </c>
      <c r="D103" s="7" t="s">
        <v>0</v>
      </c>
      <c r="E103" s="7" t="s">
        <v>0</v>
      </c>
      <c r="F103" s="7" t="s">
        <v>35</v>
      </c>
      <c r="G103" s="7" t="s">
        <v>35</v>
      </c>
      <c r="H103" s="7" t="s">
        <v>0</v>
      </c>
      <c r="I103" s="7" t="s">
        <v>0</v>
      </c>
      <c r="J103" s="7" t="s">
        <v>35</v>
      </c>
      <c r="K103" s="7" t="s">
        <v>0</v>
      </c>
      <c r="L103" s="7" t="s">
        <v>0</v>
      </c>
      <c r="M103" s="7" t="s">
        <v>0</v>
      </c>
      <c r="N103" s="7" t="s">
        <v>0</v>
      </c>
      <c r="O103" s="7" t="s">
        <v>0</v>
      </c>
      <c r="P103" s="7" t="s">
        <v>0</v>
      </c>
      <c r="Q103" s="7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16" t="str">
        <f>HYPERLINK("http://www.aruplab.com/Testing-Information/resources/HotLines/HotLineDocs/Nov2023QHL/3001635.pdf","H")</f>
        <v>H</v>
      </c>
      <c r="X103" s="7" t="s">
        <v>0</v>
      </c>
      <c r="Y103" s="16" t="str">
        <f>HYPERLINK("http://www.aruplab.com/Testing-Information/resources/HotLines/Sample_Reports/Nov2023QHL/3001635_Beckwith-Wiedemann Syndrome BWS and Russel-Silver Syndrome RSS by Methylation-Specific MLPA_BWS-RSS DD.pdf","E")</f>
        <v>E</v>
      </c>
      <c r="Z103" s="7" t="s">
        <v>0</v>
      </c>
      <c r="AA103" s="8">
        <v>45243</v>
      </c>
    </row>
    <row r="104" spans="1:27" ht="60">
      <c r="A104" s="6" t="s">
        <v>318</v>
      </c>
      <c r="B104" s="6" t="s">
        <v>319</v>
      </c>
      <c r="C104" s="6" t="s">
        <v>320</v>
      </c>
      <c r="D104" s="7" t="s">
        <v>0</v>
      </c>
      <c r="E104" s="7" t="s">
        <v>35</v>
      </c>
      <c r="F104" s="7" t="s">
        <v>35</v>
      </c>
      <c r="G104" s="7" t="s">
        <v>0</v>
      </c>
      <c r="H104" s="7" t="s">
        <v>0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7" t="s">
        <v>0</v>
      </c>
      <c r="P104" s="7" t="s">
        <v>0</v>
      </c>
      <c r="Q104" s="7" t="s">
        <v>0</v>
      </c>
      <c r="R104" s="7" t="s">
        <v>0</v>
      </c>
      <c r="S104" s="7" t="s">
        <v>0</v>
      </c>
      <c r="T104" s="7" t="s">
        <v>0</v>
      </c>
      <c r="U104" s="7" t="s">
        <v>0</v>
      </c>
      <c r="V104" s="7" t="s">
        <v>0</v>
      </c>
      <c r="W104" s="16" t="str">
        <f>HYPERLINK("http://www.aruplab.com/Testing-Information/resources/HotLines/HotLineDocs/Nov2023QHL/3001801.pdf","H")</f>
        <v>H</v>
      </c>
      <c r="X104" s="16" t="str">
        <f>HYPERLINK("http://www.aruplab.com/Testing-Information/resources/HotLines/TDMix/Nov2023QHL/3001801.xlsx","T")</f>
        <v>T</v>
      </c>
      <c r="Y104" s="7" t="s">
        <v>0</v>
      </c>
      <c r="Z104" s="7" t="s">
        <v>0</v>
      </c>
      <c r="AA104" s="8">
        <v>45243</v>
      </c>
    </row>
    <row r="105" spans="1:27" ht="45">
      <c r="A105" s="6" t="s">
        <v>321</v>
      </c>
      <c r="B105" s="6" t="s">
        <v>322</v>
      </c>
      <c r="C105" s="6" t="s">
        <v>323</v>
      </c>
      <c r="D105" s="7" t="s">
        <v>0</v>
      </c>
      <c r="E105" s="7" t="s">
        <v>0</v>
      </c>
      <c r="F105" s="7" t="s">
        <v>35</v>
      </c>
      <c r="G105" s="7" t="s">
        <v>35</v>
      </c>
      <c r="H105" s="7" t="s">
        <v>0</v>
      </c>
      <c r="I105" s="7" t="s">
        <v>0</v>
      </c>
      <c r="J105" s="7" t="s">
        <v>35</v>
      </c>
      <c r="K105" s="7" t="s">
        <v>0</v>
      </c>
      <c r="L105" s="7" t="s">
        <v>0</v>
      </c>
      <c r="M105" s="7" t="s">
        <v>0</v>
      </c>
      <c r="N105" s="7" t="s">
        <v>0</v>
      </c>
      <c r="O105" s="7" t="s">
        <v>0</v>
      </c>
      <c r="P105" s="7" t="s">
        <v>0</v>
      </c>
      <c r="Q105" s="7" t="s">
        <v>0</v>
      </c>
      <c r="R105" s="7" t="s">
        <v>0</v>
      </c>
      <c r="S105" s="7" t="s">
        <v>0</v>
      </c>
      <c r="T105" s="7" t="s">
        <v>0</v>
      </c>
      <c r="U105" s="7" t="s">
        <v>0</v>
      </c>
      <c r="V105" s="7" t="s">
        <v>0</v>
      </c>
      <c r="W105" s="16" t="str">
        <f>HYPERLINK("http://www.aruplab.com/Testing-Information/resources/HotLines/HotLineDocs/Nov2023QHL/3001907.pdf","H")</f>
        <v>H</v>
      </c>
      <c r="X105" s="7" t="s">
        <v>0</v>
      </c>
      <c r="Y105" s="16" t="str">
        <f>HYPERLINK("http://www.aruplab.com/Testing-Information/resources/HotLines/Sample_Reports/Nov2023QHL/3001907_Myotonic Dystrophy Type 1 DMPK CTG Expansion_DM1 PCR.pdf","E")</f>
        <v>E</v>
      </c>
      <c r="Z105" s="7" t="s">
        <v>0</v>
      </c>
      <c r="AA105" s="8">
        <v>45243</v>
      </c>
    </row>
    <row r="106" spans="1:27" ht="30">
      <c r="A106" s="6" t="s">
        <v>324</v>
      </c>
      <c r="B106" s="6" t="s">
        <v>325</v>
      </c>
      <c r="C106" s="6" t="s">
        <v>326</v>
      </c>
      <c r="D106" s="7" t="s">
        <v>0</v>
      </c>
      <c r="E106" s="7" t="s">
        <v>0</v>
      </c>
      <c r="F106" s="7" t="s">
        <v>35</v>
      </c>
      <c r="G106" s="7" t="s">
        <v>0</v>
      </c>
      <c r="H106" s="7" t="s">
        <v>0</v>
      </c>
      <c r="I106" s="7" t="s">
        <v>0</v>
      </c>
      <c r="J106" s="7" t="s">
        <v>0</v>
      </c>
      <c r="K106" s="7" t="s">
        <v>0</v>
      </c>
      <c r="L106" s="7" t="s">
        <v>0</v>
      </c>
      <c r="M106" s="7" t="s">
        <v>0</v>
      </c>
      <c r="N106" s="7" t="s">
        <v>0</v>
      </c>
      <c r="O106" s="7" t="s">
        <v>0</v>
      </c>
      <c r="P106" s="7" t="s">
        <v>0</v>
      </c>
      <c r="Q106" s="7" t="s">
        <v>0</v>
      </c>
      <c r="R106" s="7" t="s">
        <v>0</v>
      </c>
      <c r="S106" s="7" t="s">
        <v>0</v>
      </c>
      <c r="T106" s="7" t="s">
        <v>0</v>
      </c>
      <c r="U106" s="7" t="s">
        <v>0</v>
      </c>
      <c r="V106" s="7" t="s">
        <v>0</v>
      </c>
      <c r="W106" s="16" t="str">
        <f>HYPERLINK("http://www.aruplab.com/Testing-Information/resources/HotLines/HotLineDocs/Nov2023QHL/3002001.pdf","H")</f>
        <v>H</v>
      </c>
      <c r="X106" s="7" t="s">
        <v>0</v>
      </c>
      <c r="Y106" s="7" t="s">
        <v>0</v>
      </c>
      <c r="Z106" s="7" t="s">
        <v>0</v>
      </c>
      <c r="AA106" s="8">
        <v>45243</v>
      </c>
    </row>
    <row r="107" spans="1:27" ht="30">
      <c r="A107" s="6" t="s">
        <v>327</v>
      </c>
      <c r="B107" s="6" t="s">
        <v>328</v>
      </c>
      <c r="C107" s="6" t="s">
        <v>329</v>
      </c>
      <c r="D107" s="7" t="s">
        <v>0</v>
      </c>
      <c r="E107" s="7" t="s">
        <v>0</v>
      </c>
      <c r="F107" s="7" t="s">
        <v>35</v>
      </c>
      <c r="G107" s="7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7" t="s">
        <v>0</v>
      </c>
      <c r="N107" s="7" t="s">
        <v>0</v>
      </c>
      <c r="O107" s="7" t="s">
        <v>0</v>
      </c>
      <c r="P107" s="7" t="s">
        <v>0</v>
      </c>
      <c r="Q107" s="7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16" t="str">
        <f>HYPERLINK("http://www.aruplab.com/Testing-Information/resources/HotLines/HotLineDocs/Nov2023QHL/3002002.pdf","H")</f>
        <v>H</v>
      </c>
      <c r="X107" s="7" t="s">
        <v>0</v>
      </c>
      <c r="Y107" s="7" t="s">
        <v>0</v>
      </c>
      <c r="Z107" s="7" t="s">
        <v>0</v>
      </c>
      <c r="AA107" s="8">
        <v>45243</v>
      </c>
    </row>
    <row r="108" spans="1:27" ht="30">
      <c r="A108" s="6" t="s">
        <v>330</v>
      </c>
      <c r="B108" s="6" t="s">
        <v>331</v>
      </c>
      <c r="C108" s="6" t="s">
        <v>332</v>
      </c>
      <c r="D108" s="7" t="s">
        <v>0</v>
      </c>
      <c r="E108" s="7" t="s">
        <v>0</v>
      </c>
      <c r="F108" s="7" t="s">
        <v>35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7" t="s">
        <v>0</v>
      </c>
      <c r="P108" s="7" t="s">
        <v>0</v>
      </c>
      <c r="Q108" s="7" t="s">
        <v>0</v>
      </c>
      <c r="R108" s="7" t="s">
        <v>0</v>
      </c>
      <c r="S108" s="7" t="s">
        <v>0</v>
      </c>
      <c r="T108" s="7" t="s">
        <v>0</v>
      </c>
      <c r="U108" s="7" t="s">
        <v>0</v>
      </c>
      <c r="V108" s="7" t="s">
        <v>0</v>
      </c>
      <c r="W108" s="16" t="str">
        <f>HYPERLINK("http://www.aruplab.com/Testing-Information/resources/HotLines/HotLineDocs/Nov2023QHL/3002003.pdf","H")</f>
        <v>H</v>
      </c>
      <c r="X108" s="7" t="s">
        <v>0</v>
      </c>
      <c r="Y108" s="7" t="s">
        <v>0</v>
      </c>
      <c r="Z108" s="7" t="s">
        <v>0</v>
      </c>
      <c r="AA108" s="8">
        <v>45243</v>
      </c>
    </row>
    <row r="109" spans="1:27" ht="60">
      <c r="A109" s="6" t="s">
        <v>333</v>
      </c>
      <c r="B109" s="6" t="s">
        <v>334</v>
      </c>
      <c r="C109" s="6" t="s">
        <v>335</v>
      </c>
      <c r="D109" s="7" t="s">
        <v>0</v>
      </c>
      <c r="E109" s="7" t="s">
        <v>0</v>
      </c>
      <c r="F109" s="7" t="s">
        <v>0</v>
      </c>
      <c r="G109" s="7" t="s">
        <v>0</v>
      </c>
      <c r="H109" s="7" t="s">
        <v>35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0</v>
      </c>
      <c r="O109" s="7" t="s">
        <v>0</v>
      </c>
      <c r="P109" s="7" t="s">
        <v>0</v>
      </c>
      <c r="Q109" s="7" t="s">
        <v>0</v>
      </c>
      <c r="R109" s="7" t="s">
        <v>0</v>
      </c>
      <c r="S109" s="7" t="s">
        <v>0</v>
      </c>
      <c r="T109" s="7" t="s">
        <v>0</v>
      </c>
      <c r="U109" s="7" t="s">
        <v>0</v>
      </c>
      <c r="V109" s="7" t="s">
        <v>0</v>
      </c>
      <c r="W109" s="16" t="str">
        <f>HYPERLINK("http://www.aruplab.com/Testing-Information/resources/HotLines/HotLineDocs/Nov2023QHL/3002508.pdf","H")</f>
        <v>H</v>
      </c>
      <c r="X109" s="7" t="s">
        <v>0</v>
      </c>
      <c r="Y109" s="7" t="s">
        <v>0</v>
      </c>
      <c r="Z109" s="7" t="s">
        <v>0</v>
      </c>
      <c r="AA109" s="8">
        <v>45243</v>
      </c>
    </row>
    <row r="110" spans="1:27" ht="45">
      <c r="A110" s="6" t="s">
        <v>336</v>
      </c>
      <c r="B110" s="6" t="s">
        <v>337</v>
      </c>
      <c r="C110" s="6" t="s">
        <v>338</v>
      </c>
      <c r="D110" s="7" t="s">
        <v>0</v>
      </c>
      <c r="E110" s="7" t="s">
        <v>0</v>
      </c>
      <c r="F110" s="7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35</v>
      </c>
      <c r="N110" s="7" t="s">
        <v>0</v>
      </c>
      <c r="O110" s="7" t="s">
        <v>0</v>
      </c>
      <c r="P110" s="7" t="s">
        <v>0</v>
      </c>
      <c r="Q110" s="7" t="s">
        <v>0</v>
      </c>
      <c r="R110" s="7" t="s">
        <v>0</v>
      </c>
      <c r="S110" s="7" t="s">
        <v>0</v>
      </c>
      <c r="T110" s="7" t="s">
        <v>0</v>
      </c>
      <c r="U110" s="7" t="s">
        <v>0</v>
      </c>
      <c r="V110" s="7" t="s">
        <v>0</v>
      </c>
      <c r="W110" s="16" t="str">
        <f>HYPERLINK("http://www.aruplab.com/Testing-Information/resources/HotLines/HotLineDocs/Nov2023QHL/3002598.pdf","H")</f>
        <v>H</v>
      </c>
      <c r="X110" s="16" t="str">
        <f>HYPERLINK("http://www.aruplab.com/Testing-Information/resources/HotLines/TDMix/Nov2023QHL/3002598.xlsx","T")</f>
        <v>T</v>
      </c>
      <c r="Y110" s="16" t="str">
        <f>HYPERLINK("http://www.aruplab.com/Testing-Information/resources/HotLines/Sample_Reports/Nov2023QHL/3002598_Phosphatidylethanol PEth Whole Blood Quantitative_PETH.pdf","E")</f>
        <v>E</v>
      </c>
      <c r="Z110" s="7" t="s">
        <v>0</v>
      </c>
      <c r="AA110" s="8">
        <v>45243</v>
      </c>
    </row>
    <row r="111" spans="1:27" ht="75">
      <c r="A111" s="6" t="s">
        <v>339</v>
      </c>
      <c r="B111" s="6" t="s">
        <v>340</v>
      </c>
      <c r="C111" s="6" t="s">
        <v>341</v>
      </c>
      <c r="D111" s="7" t="s">
        <v>0</v>
      </c>
      <c r="E111" s="7" t="s">
        <v>0</v>
      </c>
      <c r="F111" s="7" t="s">
        <v>35</v>
      </c>
      <c r="G111" s="7" t="s">
        <v>0</v>
      </c>
      <c r="H111" s="7" t="s">
        <v>0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7" t="s">
        <v>0</v>
      </c>
      <c r="P111" s="7" t="s">
        <v>0</v>
      </c>
      <c r="Q111" s="7" t="s">
        <v>0</v>
      </c>
      <c r="R111" s="7" t="s">
        <v>0</v>
      </c>
      <c r="S111" s="7" t="s">
        <v>0</v>
      </c>
      <c r="T111" s="7" t="s">
        <v>0</v>
      </c>
      <c r="U111" s="7" t="s">
        <v>0</v>
      </c>
      <c r="V111" s="7" t="s">
        <v>0</v>
      </c>
      <c r="W111" s="16" t="str">
        <f>HYPERLINK("http://www.aruplab.com/Testing-Information/resources/HotLines/HotLineDocs/Nov2023QHL/3002989.pdf","H")</f>
        <v>H</v>
      </c>
      <c r="X111" s="7" t="s">
        <v>0</v>
      </c>
      <c r="Y111" s="7" t="s">
        <v>0</v>
      </c>
      <c r="Z111" s="7" t="s">
        <v>0</v>
      </c>
      <c r="AA111" s="8">
        <v>45243</v>
      </c>
    </row>
    <row r="112" spans="1:27" ht="45">
      <c r="A112" s="6" t="s">
        <v>342</v>
      </c>
      <c r="B112" s="6" t="s">
        <v>343</v>
      </c>
      <c r="C112" s="6" t="s">
        <v>344</v>
      </c>
      <c r="D112" s="7" t="s">
        <v>0</v>
      </c>
      <c r="E112" s="7" t="s">
        <v>0</v>
      </c>
      <c r="F112" s="7" t="s">
        <v>35</v>
      </c>
      <c r="G112" s="7" t="s">
        <v>0</v>
      </c>
      <c r="H112" s="7" t="s">
        <v>0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7" t="s">
        <v>0</v>
      </c>
      <c r="P112" s="7" t="s">
        <v>0</v>
      </c>
      <c r="Q112" s="7" t="s">
        <v>0</v>
      </c>
      <c r="R112" s="7" t="s">
        <v>0</v>
      </c>
      <c r="S112" s="7" t="s">
        <v>0</v>
      </c>
      <c r="T112" s="7" t="s">
        <v>0</v>
      </c>
      <c r="U112" s="7" t="s">
        <v>0</v>
      </c>
      <c r="V112" s="7" t="s">
        <v>0</v>
      </c>
      <c r="W112" s="16" t="str">
        <f>HYPERLINK("http://www.aruplab.com/Testing-Information/resources/HotLines/HotLineDocs/Nov2023QHL/3003745.pdf","H")</f>
        <v>H</v>
      </c>
      <c r="X112" s="7" t="s">
        <v>0</v>
      </c>
      <c r="Y112" s="7" t="s">
        <v>0</v>
      </c>
      <c r="Z112" s="7" t="s">
        <v>0</v>
      </c>
      <c r="AA112" s="8">
        <v>45243</v>
      </c>
    </row>
    <row r="113" spans="1:27" ht="45">
      <c r="A113" s="6" t="s">
        <v>345</v>
      </c>
      <c r="B113" s="6" t="s">
        <v>346</v>
      </c>
      <c r="C113" s="6" t="s">
        <v>347</v>
      </c>
      <c r="D113" s="7" t="s">
        <v>0</v>
      </c>
      <c r="E113" s="7" t="s">
        <v>0</v>
      </c>
      <c r="F113" s="7" t="s">
        <v>35</v>
      </c>
      <c r="G113" s="7" t="s">
        <v>0</v>
      </c>
      <c r="H113" s="7" t="s">
        <v>0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7" t="s">
        <v>0</v>
      </c>
      <c r="P113" s="7" t="s">
        <v>0</v>
      </c>
      <c r="Q113" s="7" t="s">
        <v>0</v>
      </c>
      <c r="R113" s="7" t="s">
        <v>0</v>
      </c>
      <c r="S113" s="7" t="s">
        <v>0</v>
      </c>
      <c r="T113" s="7" t="s">
        <v>0</v>
      </c>
      <c r="U113" s="7" t="s">
        <v>0</v>
      </c>
      <c r="V113" s="7" t="s">
        <v>0</v>
      </c>
      <c r="W113" s="16" t="str">
        <f>HYPERLINK("http://www.aruplab.com/Testing-Information/resources/HotLines/HotLineDocs/Nov2023QHL/3003747.pdf","H")</f>
        <v>H</v>
      </c>
      <c r="X113" s="7" t="s">
        <v>0</v>
      </c>
      <c r="Y113" s="7" t="s">
        <v>0</v>
      </c>
      <c r="Z113" s="7" t="s">
        <v>0</v>
      </c>
      <c r="AA113" s="8">
        <v>45243</v>
      </c>
    </row>
    <row r="114" spans="1:27" ht="45">
      <c r="A114" s="6" t="s">
        <v>348</v>
      </c>
      <c r="B114" s="6" t="s">
        <v>349</v>
      </c>
      <c r="C114" s="6" t="s">
        <v>350</v>
      </c>
      <c r="D114" s="7" t="s">
        <v>0</v>
      </c>
      <c r="E114" s="7" t="s">
        <v>0</v>
      </c>
      <c r="F114" s="7" t="s">
        <v>35</v>
      </c>
      <c r="G114" s="7" t="s">
        <v>0</v>
      </c>
      <c r="H114" s="7" t="s">
        <v>0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0</v>
      </c>
      <c r="N114" s="7" t="s">
        <v>0</v>
      </c>
      <c r="O114" s="7" t="s">
        <v>0</v>
      </c>
      <c r="P114" s="7" t="s">
        <v>0</v>
      </c>
      <c r="Q114" s="7" t="s">
        <v>0</v>
      </c>
      <c r="R114" s="7" t="s">
        <v>0</v>
      </c>
      <c r="S114" s="7" t="s">
        <v>0</v>
      </c>
      <c r="T114" s="7" t="s">
        <v>0</v>
      </c>
      <c r="U114" s="7" t="s">
        <v>0</v>
      </c>
      <c r="V114" s="7" t="s">
        <v>0</v>
      </c>
      <c r="W114" s="16" t="str">
        <f>HYPERLINK("http://www.aruplab.com/Testing-Information/resources/HotLines/HotLineDocs/Nov2023QHL/3003748.pdf","H")</f>
        <v>H</v>
      </c>
      <c r="X114" s="7" t="s">
        <v>0</v>
      </c>
      <c r="Y114" s="7" t="s">
        <v>0</v>
      </c>
      <c r="Z114" s="7" t="s">
        <v>0</v>
      </c>
      <c r="AA114" s="8">
        <v>45243</v>
      </c>
    </row>
    <row r="115" spans="1:27" ht="195">
      <c r="A115" s="6" t="s">
        <v>351</v>
      </c>
      <c r="B115" s="6" t="s">
        <v>352</v>
      </c>
      <c r="C115" s="6" t="s">
        <v>353</v>
      </c>
      <c r="D115" s="7" t="s">
        <v>0</v>
      </c>
      <c r="E115" s="7" t="s">
        <v>0</v>
      </c>
      <c r="F115" s="7" t="s">
        <v>0</v>
      </c>
      <c r="G115" s="7" t="s">
        <v>0</v>
      </c>
      <c r="H115" s="7" t="s">
        <v>0</v>
      </c>
      <c r="I115" s="7" t="s">
        <v>0</v>
      </c>
      <c r="J115" s="7" t="s">
        <v>0</v>
      </c>
      <c r="K115" s="7" t="s">
        <v>0</v>
      </c>
      <c r="L115" s="7" t="s">
        <v>0</v>
      </c>
      <c r="M115" s="7" t="s">
        <v>0</v>
      </c>
      <c r="N115" s="7" t="s">
        <v>0</v>
      </c>
      <c r="O115" s="7" t="s">
        <v>0</v>
      </c>
      <c r="P115" s="7" t="s">
        <v>0</v>
      </c>
      <c r="Q115" s="7" t="s">
        <v>0</v>
      </c>
      <c r="R115" s="7" t="s">
        <v>0</v>
      </c>
      <c r="S115" s="7" t="s">
        <v>0</v>
      </c>
      <c r="T115" s="7" t="s">
        <v>0</v>
      </c>
      <c r="U115" s="7" t="s">
        <v>35</v>
      </c>
      <c r="V115" s="7" t="s">
        <v>0</v>
      </c>
      <c r="W115" s="16" t="str">
        <f>HYPERLINK("http://www.aruplab.com/Testing-Information/resources/HotLines/HotLineDocs/Nov2023QHL/2023.09.29 Nov Quarterly Hotline Inactivations.pdf","H")</f>
        <v>H</v>
      </c>
      <c r="X115" s="7" t="s">
        <v>0</v>
      </c>
      <c r="Y115" s="7" t="s">
        <v>0</v>
      </c>
      <c r="Z115" s="7" t="s">
        <v>0</v>
      </c>
      <c r="AA115" s="8">
        <v>45243</v>
      </c>
    </row>
    <row r="116" spans="1:27" ht="150">
      <c r="A116" s="6" t="s">
        <v>354</v>
      </c>
      <c r="B116" s="6" t="s">
        <v>355</v>
      </c>
      <c r="C116" s="6" t="s">
        <v>356</v>
      </c>
      <c r="D116" s="7" t="s">
        <v>0</v>
      </c>
      <c r="E116" s="7" t="s">
        <v>0</v>
      </c>
      <c r="F116" s="7" t="s">
        <v>0</v>
      </c>
      <c r="G116" s="7" t="s">
        <v>0</v>
      </c>
      <c r="H116" s="7" t="s">
        <v>0</v>
      </c>
      <c r="I116" s="7" t="s">
        <v>0</v>
      </c>
      <c r="J116" s="7" t="s">
        <v>0</v>
      </c>
      <c r="K116" s="7" t="s">
        <v>0</v>
      </c>
      <c r="L116" s="7" t="s">
        <v>0</v>
      </c>
      <c r="M116" s="7" t="s">
        <v>0</v>
      </c>
      <c r="N116" s="7" t="s">
        <v>0</v>
      </c>
      <c r="O116" s="7" t="s">
        <v>0</v>
      </c>
      <c r="P116" s="7" t="s">
        <v>0</v>
      </c>
      <c r="Q116" s="7" t="s">
        <v>0</v>
      </c>
      <c r="R116" s="7" t="s">
        <v>0</v>
      </c>
      <c r="S116" s="7" t="s">
        <v>0</v>
      </c>
      <c r="T116" s="7" t="s">
        <v>0</v>
      </c>
      <c r="U116" s="7" t="s">
        <v>35</v>
      </c>
      <c r="V116" s="7" t="s">
        <v>0</v>
      </c>
      <c r="W116" s="16" t="str">
        <f>HYPERLINK("http://www.aruplab.com/Testing-Information/resources/HotLines/HotLineDocs/Nov2023QHL/2023.09.29 Nov Quarterly Hotline Inactivations.pdf","H")</f>
        <v>H</v>
      </c>
      <c r="X116" s="7" t="s">
        <v>0</v>
      </c>
      <c r="Y116" s="7" t="s">
        <v>0</v>
      </c>
      <c r="Z116" s="7" t="s">
        <v>0</v>
      </c>
      <c r="AA116" s="8">
        <v>45243</v>
      </c>
    </row>
    <row r="117" spans="1:27" ht="45">
      <c r="A117" s="6" t="s">
        <v>357</v>
      </c>
      <c r="B117" s="6" t="s">
        <v>358</v>
      </c>
      <c r="C117" s="6" t="s">
        <v>359</v>
      </c>
      <c r="D117" s="7" t="s">
        <v>0</v>
      </c>
      <c r="E117" s="7" t="s">
        <v>0</v>
      </c>
      <c r="F117" s="7" t="s">
        <v>0</v>
      </c>
      <c r="G117" s="7" t="s">
        <v>0</v>
      </c>
      <c r="H117" s="7" t="s">
        <v>0</v>
      </c>
      <c r="I117" s="7" t="s">
        <v>0</v>
      </c>
      <c r="J117" s="7" t="s">
        <v>0</v>
      </c>
      <c r="K117" s="7" t="s">
        <v>0</v>
      </c>
      <c r="L117" s="7" t="s">
        <v>0</v>
      </c>
      <c r="M117" s="7" t="s">
        <v>0</v>
      </c>
      <c r="N117" s="7" t="s">
        <v>0</v>
      </c>
      <c r="O117" s="7" t="s">
        <v>0</v>
      </c>
      <c r="P117" s="7" t="s">
        <v>0</v>
      </c>
      <c r="Q117" s="7" t="s">
        <v>0</v>
      </c>
      <c r="R117" s="7" t="s">
        <v>0</v>
      </c>
      <c r="S117" s="7" t="s">
        <v>0</v>
      </c>
      <c r="T117" s="7" t="s">
        <v>0</v>
      </c>
      <c r="U117" s="7" t="s">
        <v>0</v>
      </c>
      <c r="V117" s="7" t="s">
        <v>35</v>
      </c>
      <c r="W117" s="16" t="str">
        <f>HYPERLINK("http://www.aruplab.com/Testing-Information/resources/HotLines/HotLineDocs/Nov2023QHL/2023.09.29 Nov Quarterly Hotline Inactivations.pdf","H")</f>
        <v>H</v>
      </c>
      <c r="X117" s="7" t="s">
        <v>0</v>
      </c>
      <c r="Y117" s="7" t="s">
        <v>0</v>
      </c>
      <c r="Z117" s="7" t="s">
        <v>0</v>
      </c>
      <c r="AA117" s="8">
        <v>45243</v>
      </c>
    </row>
    <row r="118" spans="1:27" ht="60">
      <c r="A118" s="6" t="s">
        <v>360</v>
      </c>
      <c r="B118" s="6" t="s">
        <v>361</v>
      </c>
      <c r="C118" s="6" t="s">
        <v>362</v>
      </c>
      <c r="D118" s="7" t="s">
        <v>0</v>
      </c>
      <c r="E118" s="7" t="s">
        <v>0</v>
      </c>
      <c r="F118" s="7" t="s">
        <v>0</v>
      </c>
      <c r="G118" s="7" t="s">
        <v>0</v>
      </c>
      <c r="H118" s="7" t="s">
        <v>0</v>
      </c>
      <c r="I118" s="7" t="s">
        <v>0</v>
      </c>
      <c r="J118" s="7" t="s">
        <v>0</v>
      </c>
      <c r="K118" s="7" t="s">
        <v>0</v>
      </c>
      <c r="L118" s="7" t="s">
        <v>0</v>
      </c>
      <c r="M118" s="7" t="s">
        <v>35</v>
      </c>
      <c r="N118" s="7" t="s">
        <v>0</v>
      </c>
      <c r="O118" s="7" t="s">
        <v>0</v>
      </c>
      <c r="P118" s="7" t="s">
        <v>0</v>
      </c>
      <c r="Q118" s="7" t="s">
        <v>0</v>
      </c>
      <c r="R118" s="7" t="s">
        <v>0</v>
      </c>
      <c r="S118" s="7" t="s">
        <v>0</v>
      </c>
      <c r="T118" s="7" t="s">
        <v>0</v>
      </c>
      <c r="U118" s="7" t="s">
        <v>0</v>
      </c>
      <c r="V118" s="7" t="s">
        <v>0</v>
      </c>
      <c r="W118" s="16" t="str">
        <f>HYPERLINK("http://www.aruplab.com/Testing-Information/resources/HotLines/HotLineDocs/Nov2023QHL/3004255.pdf","H")</f>
        <v>H</v>
      </c>
      <c r="X118" s="16" t="str">
        <f>HYPERLINK("http://www.aruplab.com/Testing-Information/resources/HotLines/TDMix/Nov2023QHL/3004255.xlsx","T")</f>
        <v>T</v>
      </c>
      <c r="Y118" s="16" t="str">
        <f>HYPERLINK("http://www.aruplab.com/Testing-Information/resources/HotLines/Sample_Reports/Nov2023QHL/3004255_Cytochrome P450 Genotyping Panel with GeneDosee Access_CYP GD.pdf","E")</f>
        <v>E</v>
      </c>
      <c r="Z118" s="7" t="s">
        <v>0</v>
      </c>
      <c r="AA118" s="8">
        <v>45243</v>
      </c>
    </row>
    <row r="119" spans="1:27">
      <c r="A119" s="6" t="s">
        <v>363</v>
      </c>
      <c r="B119" s="6" t="s">
        <v>364</v>
      </c>
      <c r="C119" s="6" t="s">
        <v>365</v>
      </c>
      <c r="D119" s="7" t="s">
        <v>0</v>
      </c>
      <c r="E119" s="7" t="s">
        <v>0</v>
      </c>
      <c r="F119" s="7" t="s">
        <v>0</v>
      </c>
      <c r="G119" s="7" t="s">
        <v>0</v>
      </c>
      <c r="H119" s="7" t="s">
        <v>0</v>
      </c>
      <c r="I119" s="7" t="s">
        <v>0</v>
      </c>
      <c r="J119" s="7" t="s">
        <v>0</v>
      </c>
      <c r="K119" s="7" t="s">
        <v>0</v>
      </c>
      <c r="L119" s="7" t="s">
        <v>0</v>
      </c>
      <c r="M119" s="7" t="s">
        <v>35</v>
      </c>
      <c r="N119" s="7" t="s">
        <v>0</v>
      </c>
      <c r="O119" s="7" t="s">
        <v>0</v>
      </c>
      <c r="P119" s="7" t="s">
        <v>0</v>
      </c>
      <c r="Q119" s="7" t="s">
        <v>0</v>
      </c>
      <c r="R119" s="7" t="s">
        <v>0</v>
      </c>
      <c r="S119" s="7" t="s">
        <v>0</v>
      </c>
      <c r="T119" s="7" t="s">
        <v>0</v>
      </c>
      <c r="U119" s="7" t="s">
        <v>0</v>
      </c>
      <c r="V119" s="7" t="s">
        <v>0</v>
      </c>
      <c r="W119" s="16" t="str">
        <f>HYPERLINK("http://www.aruplab.com/Testing-Information/resources/HotLines/HotLineDocs/Nov2023QHL/3004310.pdf","H")</f>
        <v>H</v>
      </c>
      <c r="X119" s="16" t="str">
        <f>HYPERLINK("http://www.aruplab.com/Testing-Information/resources/HotLines/TDMix/Nov2023QHL/3004310.xlsx","T")</f>
        <v>T</v>
      </c>
      <c r="Y119" s="16" t="str">
        <f>HYPERLINK("http://www.aruplab.com/Testing-Information/resources/HotLines/Sample_Reports/Nov2023QHL/3004310_CYP2B6_2B6GENO.pdf","E")</f>
        <v>E</v>
      </c>
      <c r="Z119" s="7" t="s">
        <v>0</v>
      </c>
      <c r="AA119" s="8">
        <v>45243</v>
      </c>
    </row>
    <row r="120" spans="1:27" ht="135">
      <c r="A120" s="6" t="s">
        <v>366</v>
      </c>
      <c r="B120" s="6" t="s">
        <v>367</v>
      </c>
      <c r="C120" s="6" t="s">
        <v>368</v>
      </c>
      <c r="D120" s="7" t="s">
        <v>0</v>
      </c>
      <c r="E120" s="7" t="s">
        <v>0</v>
      </c>
      <c r="F120" s="7" t="s">
        <v>0</v>
      </c>
      <c r="G120" s="7" t="s">
        <v>0</v>
      </c>
      <c r="H120" s="7" t="s">
        <v>0</v>
      </c>
      <c r="I120" s="7" t="s">
        <v>0</v>
      </c>
      <c r="J120" s="7" t="s">
        <v>0</v>
      </c>
      <c r="K120" s="7" t="s">
        <v>0</v>
      </c>
      <c r="L120" s="7" t="s">
        <v>0</v>
      </c>
      <c r="M120" s="7" t="s">
        <v>0</v>
      </c>
      <c r="N120" s="7" t="s">
        <v>0</v>
      </c>
      <c r="O120" s="7" t="s">
        <v>0</v>
      </c>
      <c r="P120" s="7" t="s">
        <v>0</v>
      </c>
      <c r="Q120" s="7" t="s">
        <v>0</v>
      </c>
      <c r="R120" s="7" t="s">
        <v>0</v>
      </c>
      <c r="S120" s="7" t="s">
        <v>0</v>
      </c>
      <c r="T120" s="7" t="s">
        <v>0</v>
      </c>
      <c r="U120" s="7" t="s">
        <v>35</v>
      </c>
      <c r="V120" s="7" t="s">
        <v>0</v>
      </c>
      <c r="W120" s="16" t="str">
        <f>HYPERLINK("http://www.aruplab.com/Testing-Information/resources/HotLines/HotLineDocs/Nov2023QHL/2023.09.29 Nov Quarterly Hotline Inactivations.pdf","H")</f>
        <v>H</v>
      </c>
      <c r="X120" s="7" t="s">
        <v>0</v>
      </c>
      <c r="Y120" s="7" t="s">
        <v>0</v>
      </c>
      <c r="Z120" s="7" t="s">
        <v>0</v>
      </c>
      <c r="AA120" s="8">
        <v>45243</v>
      </c>
    </row>
    <row r="121" spans="1:27" ht="30">
      <c r="A121" s="6" t="s">
        <v>369</v>
      </c>
      <c r="B121" s="6" t="s">
        <v>370</v>
      </c>
      <c r="C121" s="6" t="s">
        <v>371</v>
      </c>
      <c r="D121" s="7" t="s">
        <v>0</v>
      </c>
      <c r="E121" s="7" t="s">
        <v>0</v>
      </c>
      <c r="F121" s="7" t="s">
        <v>0</v>
      </c>
      <c r="G121" s="7" t="s">
        <v>0</v>
      </c>
      <c r="H121" s="7" t="s">
        <v>0</v>
      </c>
      <c r="I121" s="7" t="s">
        <v>0</v>
      </c>
      <c r="J121" s="7" t="s">
        <v>0</v>
      </c>
      <c r="K121" s="7" t="s">
        <v>0</v>
      </c>
      <c r="L121" s="7" t="s">
        <v>0</v>
      </c>
      <c r="M121" s="7" t="s">
        <v>35</v>
      </c>
      <c r="N121" s="7" t="s">
        <v>0</v>
      </c>
      <c r="O121" s="7" t="s">
        <v>0</v>
      </c>
      <c r="P121" s="7" t="s">
        <v>0</v>
      </c>
      <c r="Q121" s="7" t="s">
        <v>0</v>
      </c>
      <c r="R121" s="7" t="s">
        <v>0</v>
      </c>
      <c r="S121" s="7" t="s">
        <v>0</v>
      </c>
      <c r="T121" s="7" t="s">
        <v>0</v>
      </c>
      <c r="U121" s="7" t="s">
        <v>0</v>
      </c>
      <c r="V121" s="7" t="s">
        <v>0</v>
      </c>
      <c r="W121" s="16" t="str">
        <f>HYPERLINK("http://www.aruplab.com/Testing-Information/resources/HotLines/HotLineDocs/Nov2023QHL/3004471.pdf","H")</f>
        <v>H</v>
      </c>
      <c r="X121" s="16" t="str">
        <f>HYPERLINK("http://www.aruplab.com/Testing-Information/resources/HotLines/TDMix/Nov2023QHL/3004471.xlsx","T")</f>
        <v>T</v>
      </c>
      <c r="Y121" s="16" t="str">
        <f>HYPERLINK("http://www.aruplab.com/Testing-Information/resources/HotLines/Sample_Reports/Nov2023QHL/3004471_Pharmacogenetics Panel Psychotropics_PGX PSYCH.pdf","E")</f>
        <v>E</v>
      </c>
      <c r="Z121" s="7" t="s">
        <v>0</v>
      </c>
      <c r="AA121" s="8">
        <v>45244</v>
      </c>
    </row>
    <row r="122" spans="1:27" ht="150">
      <c r="A122" s="6" t="s">
        <v>372</v>
      </c>
      <c r="B122" s="6" t="s">
        <v>373</v>
      </c>
      <c r="C122" s="6" t="s">
        <v>374</v>
      </c>
      <c r="D122" s="7" t="s">
        <v>0</v>
      </c>
      <c r="E122" s="7" t="s">
        <v>0</v>
      </c>
      <c r="F122" s="7" t="s">
        <v>0</v>
      </c>
      <c r="G122" s="7" t="s">
        <v>0</v>
      </c>
      <c r="H122" s="7" t="s">
        <v>0</v>
      </c>
      <c r="I122" s="7" t="s">
        <v>0</v>
      </c>
      <c r="J122" s="7" t="s">
        <v>0</v>
      </c>
      <c r="K122" s="7" t="s">
        <v>0</v>
      </c>
      <c r="L122" s="7" t="s">
        <v>0</v>
      </c>
      <c r="M122" s="7" t="s">
        <v>0</v>
      </c>
      <c r="N122" s="7" t="s">
        <v>0</v>
      </c>
      <c r="O122" s="7" t="s">
        <v>0</v>
      </c>
      <c r="P122" s="7" t="s">
        <v>0</v>
      </c>
      <c r="Q122" s="7" t="s">
        <v>0</v>
      </c>
      <c r="R122" s="7" t="s">
        <v>0</v>
      </c>
      <c r="S122" s="7" t="s">
        <v>0</v>
      </c>
      <c r="T122" s="7" t="s">
        <v>0</v>
      </c>
      <c r="U122" s="7" t="s">
        <v>35</v>
      </c>
      <c r="V122" s="7" t="s">
        <v>0</v>
      </c>
      <c r="W122" s="16" t="str">
        <f>HYPERLINK("http://www.aruplab.com/Testing-Information/resources/HotLines/HotLineDocs/Nov2023QHL/2023.09.29 Nov Quarterly Hotline Inactivations.pdf","H")</f>
        <v>H</v>
      </c>
      <c r="X122" s="7" t="s">
        <v>0</v>
      </c>
      <c r="Y122" s="7" t="s">
        <v>0</v>
      </c>
      <c r="Z122" s="7" t="s">
        <v>0</v>
      </c>
      <c r="AA122" s="8">
        <v>45243</v>
      </c>
    </row>
    <row r="123" spans="1:27" ht="120">
      <c r="A123" s="6" t="s">
        <v>375</v>
      </c>
      <c r="B123" s="6" t="s">
        <v>376</v>
      </c>
      <c r="C123" s="6" t="s">
        <v>377</v>
      </c>
      <c r="D123" s="7" t="s">
        <v>0</v>
      </c>
      <c r="E123" s="7" t="s">
        <v>0</v>
      </c>
      <c r="F123" s="7" t="s">
        <v>0</v>
      </c>
      <c r="G123" s="7" t="s">
        <v>0</v>
      </c>
      <c r="H123" s="7" t="s">
        <v>0</v>
      </c>
      <c r="I123" s="7" t="s">
        <v>0</v>
      </c>
      <c r="J123" s="7" t="s">
        <v>0</v>
      </c>
      <c r="K123" s="7" t="s">
        <v>0</v>
      </c>
      <c r="L123" s="7" t="s">
        <v>0</v>
      </c>
      <c r="M123" s="7" t="s">
        <v>0</v>
      </c>
      <c r="N123" s="7" t="s">
        <v>0</v>
      </c>
      <c r="O123" s="7" t="s">
        <v>0</v>
      </c>
      <c r="P123" s="7" t="s">
        <v>0</v>
      </c>
      <c r="Q123" s="7" t="s">
        <v>0</v>
      </c>
      <c r="R123" s="7" t="s">
        <v>0</v>
      </c>
      <c r="S123" s="7" t="s">
        <v>0</v>
      </c>
      <c r="T123" s="7" t="s">
        <v>0</v>
      </c>
      <c r="U123" s="7" t="s">
        <v>35</v>
      </c>
      <c r="V123" s="7" t="s">
        <v>0</v>
      </c>
      <c r="W123" s="16" t="str">
        <f>HYPERLINK("http://www.aruplab.com/Testing-Information/resources/HotLines/HotLineDocs/Nov2023QHL/2023.09.29 Nov Quarterly Hotline Inactivations.pdf","H")</f>
        <v>H</v>
      </c>
      <c r="X123" s="7" t="s">
        <v>0</v>
      </c>
      <c r="Y123" s="7" t="s">
        <v>0</v>
      </c>
      <c r="Z123" s="7" t="s">
        <v>0</v>
      </c>
      <c r="AA123" s="8">
        <v>45243</v>
      </c>
    </row>
    <row r="124" spans="1:27" ht="60">
      <c r="A124" s="6" t="s">
        <v>378</v>
      </c>
      <c r="B124" s="6" t="s">
        <v>379</v>
      </c>
      <c r="C124" s="6" t="s">
        <v>380</v>
      </c>
      <c r="D124" s="7" t="s">
        <v>0</v>
      </c>
      <c r="E124" s="7" t="s">
        <v>0</v>
      </c>
      <c r="F124" s="7" t="s">
        <v>0</v>
      </c>
      <c r="G124" s="7" t="s">
        <v>0</v>
      </c>
      <c r="H124" s="7" t="s">
        <v>0</v>
      </c>
      <c r="I124" s="7" t="s">
        <v>0</v>
      </c>
      <c r="J124" s="7" t="s">
        <v>0</v>
      </c>
      <c r="K124" s="7" t="s">
        <v>0</v>
      </c>
      <c r="L124" s="7" t="s">
        <v>0</v>
      </c>
      <c r="M124" s="7" t="s">
        <v>35</v>
      </c>
      <c r="N124" s="7" t="s">
        <v>0</v>
      </c>
      <c r="O124" s="7" t="s">
        <v>0</v>
      </c>
      <c r="P124" s="7" t="s">
        <v>0</v>
      </c>
      <c r="Q124" s="7" t="s">
        <v>0</v>
      </c>
      <c r="R124" s="7" t="s">
        <v>0</v>
      </c>
      <c r="S124" s="7" t="s">
        <v>0</v>
      </c>
      <c r="T124" s="7" t="s">
        <v>0</v>
      </c>
      <c r="U124" s="7" t="s">
        <v>0</v>
      </c>
      <c r="V124" s="7" t="s">
        <v>0</v>
      </c>
      <c r="W124" s="16" t="str">
        <f>HYPERLINK("http://www.aruplab.com/Testing-Information/resources/HotLines/HotLineDocs/Nov2023QHL/3006366.pdf","H")</f>
        <v>H</v>
      </c>
      <c r="X124" s="16" t="str">
        <f>HYPERLINK("http://www.aruplab.com/Testing-Information/resources/HotLines/TDMix/Nov2023QHL/3006366.xlsx","T")</f>
        <v>T</v>
      </c>
      <c r="Y124" s="16" t="str">
        <f>HYPERLINK("http://www.aruplab.com/Testing-Information/resources/HotLines/Sample_Reports/Nov2023QHL/3006366_Pharmacogenetics Panel Psychotropics with GeneDose Access_PGXPSYC GD.pdf","E")</f>
        <v>E</v>
      </c>
      <c r="Z124" s="7" t="s">
        <v>0</v>
      </c>
      <c r="AA124" s="8">
        <v>45243</v>
      </c>
    </row>
    <row r="125" spans="1:27" ht="45">
      <c r="A125" s="6" t="s">
        <v>381</v>
      </c>
      <c r="B125" s="6" t="s">
        <v>382</v>
      </c>
      <c r="C125" s="6" t="s">
        <v>383</v>
      </c>
      <c r="D125" s="7" t="s">
        <v>35</v>
      </c>
      <c r="E125" s="7" t="s">
        <v>0</v>
      </c>
      <c r="F125" s="7" t="s">
        <v>0</v>
      </c>
      <c r="G125" s="7" t="s">
        <v>0</v>
      </c>
      <c r="H125" s="7" t="s">
        <v>0</v>
      </c>
      <c r="I125" s="7" t="s">
        <v>0</v>
      </c>
      <c r="J125" s="7" t="s">
        <v>0</v>
      </c>
      <c r="K125" s="7" t="s">
        <v>0</v>
      </c>
      <c r="L125" s="7" t="s">
        <v>0</v>
      </c>
      <c r="M125" s="7" t="s">
        <v>0</v>
      </c>
      <c r="N125" s="7" t="s">
        <v>0</v>
      </c>
      <c r="O125" s="7" t="s">
        <v>0</v>
      </c>
      <c r="P125" s="7" t="s">
        <v>0</v>
      </c>
      <c r="Q125" s="7" t="s">
        <v>0</v>
      </c>
      <c r="R125" s="7" t="s">
        <v>0</v>
      </c>
      <c r="S125" s="7" t="s">
        <v>0</v>
      </c>
      <c r="T125" s="7" t="s">
        <v>0</v>
      </c>
      <c r="U125" s="7" t="s">
        <v>0</v>
      </c>
      <c r="V125" s="7" t="s">
        <v>0</v>
      </c>
      <c r="W125" s="16" t="str">
        <f>HYPERLINK("http://www.aruplab.com/Testing-Information/resources/HotLines/HotLineDocs/Nov2023QHL/3016552.pdf","H")</f>
        <v>H</v>
      </c>
      <c r="X125" s="16" t="str">
        <f>HYPERLINK("http://www.aruplab.com/Testing-Information/resources/HotLines/TDMix/Nov2023QHL/3016552.xlsx","T")</f>
        <v>T</v>
      </c>
      <c r="Y125" s="7" t="s">
        <v>0</v>
      </c>
      <c r="Z125" s="16" t="str">
        <f>HYPERLINK("https://connect.aruplab.com/Pricing/TestPrice/3016552/D11132023","P")</f>
        <v>P</v>
      </c>
      <c r="AA125" s="8">
        <v>45117</v>
      </c>
    </row>
    <row r="126" spans="1:27" ht="45">
      <c r="A126" s="6" t="s">
        <v>384</v>
      </c>
      <c r="B126" s="6" t="s">
        <v>385</v>
      </c>
      <c r="C126" s="6" t="s">
        <v>386</v>
      </c>
      <c r="D126" s="7" t="s">
        <v>35</v>
      </c>
      <c r="E126" s="7" t="s">
        <v>0</v>
      </c>
      <c r="F126" s="7" t="s">
        <v>0</v>
      </c>
      <c r="G126" s="7" t="s">
        <v>0</v>
      </c>
      <c r="H126" s="7" t="s">
        <v>0</v>
      </c>
      <c r="I126" s="7" t="s">
        <v>0</v>
      </c>
      <c r="J126" s="7" t="s">
        <v>0</v>
      </c>
      <c r="K126" s="7" t="s">
        <v>0</v>
      </c>
      <c r="L126" s="7" t="s">
        <v>0</v>
      </c>
      <c r="M126" s="7" t="s">
        <v>0</v>
      </c>
      <c r="N126" s="7" t="s">
        <v>0</v>
      </c>
      <c r="O126" s="7" t="s">
        <v>0</v>
      </c>
      <c r="P126" s="7" t="s">
        <v>0</v>
      </c>
      <c r="Q126" s="7" t="s">
        <v>0</v>
      </c>
      <c r="R126" s="7" t="s">
        <v>0</v>
      </c>
      <c r="S126" s="7" t="s">
        <v>0</v>
      </c>
      <c r="T126" s="7" t="s">
        <v>0</v>
      </c>
      <c r="U126" s="7" t="s">
        <v>0</v>
      </c>
      <c r="V126" s="7" t="s">
        <v>0</v>
      </c>
      <c r="W126" s="16" t="str">
        <f>HYPERLINK("http://www.aruplab.com/Testing-Information/resources/HotLines/HotLineDocs/Nov2023QHL/3016561.pdf","H")</f>
        <v>H</v>
      </c>
      <c r="X126" s="16" t="str">
        <f>HYPERLINK("http://www.aruplab.com/Testing-Information/resources/HotLines/TDMix/Nov2023QHL/3016561.xlsx","T")</f>
        <v>T</v>
      </c>
      <c r="Y126" s="7" t="s">
        <v>0</v>
      </c>
      <c r="Z126" s="16" t="str">
        <f>HYPERLINK("https://connect.aruplab.com/Pricing/TestPrice/3016561/D11132023","P")</f>
        <v>P</v>
      </c>
      <c r="AA126" s="8">
        <v>45117</v>
      </c>
    </row>
    <row r="127" spans="1:27" ht="45">
      <c r="A127" s="6" t="s">
        <v>387</v>
      </c>
      <c r="B127" s="6" t="s">
        <v>388</v>
      </c>
      <c r="C127" s="6" t="s">
        <v>389</v>
      </c>
      <c r="D127" s="7" t="s">
        <v>35</v>
      </c>
      <c r="E127" s="7" t="s">
        <v>0</v>
      </c>
      <c r="F127" s="7" t="s">
        <v>0</v>
      </c>
      <c r="G127" s="7" t="s">
        <v>0</v>
      </c>
      <c r="H127" s="7" t="s">
        <v>0</v>
      </c>
      <c r="I127" s="7" t="s">
        <v>0</v>
      </c>
      <c r="J127" s="7" t="s">
        <v>0</v>
      </c>
      <c r="K127" s="7" t="s">
        <v>0</v>
      </c>
      <c r="L127" s="7" t="s">
        <v>0</v>
      </c>
      <c r="M127" s="7" t="s">
        <v>0</v>
      </c>
      <c r="N127" s="7" t="s">
        <v>0</v>
      </c>
      <c r="O127" s="7" t="s">
        <v>0</v>
      </c>
      <c r="P127" s="7" t="s">
        <v>0</v>
      </c>
      <c r="Q127" s="7" t="s">
        <v>0</v>
      </c>
      <c r="R127" s="7" t="s">
        <v>0</v>
      </c>
      <c r="S127" s="7" t="s">
        <v>0</v>
      </c>
      <c r="T127" s="7" t="s">
        <v>0</v>
      </c>
      <c r="U127" s="7" t="s">
        <v>0</v>
      </c>
      <c r="V127" s="7" t="s">
        <v>0</v>
      </c>
      <c r="W127" s="16" t="str">
        <f>HYPERLINK("http://www.aruplab.com/Testing-Information/resources/HotLines/HotLineDocs/Nov2023QHL/3016567.pdf","H")</f>
        <v>H</v>
      </c>
      <c r="X127" s="16" t="str">
        <f>HYPERLINK("http://www.aruplab.com/Testing-Information/resources/HotLines/TDMix/Nov2023QHL/3016567.xlsx","T")</f>
        <v>T</v>
      </c>
      <c r="Y127" s="7" t="s">
        <v>0</v>
      </c>
      <c r="Z127" s="16" t="str">
        <f>HYPERLINK("https://connect.aruplab.com/Pricing/TestPrice/3016567/D11132023","P")</f>
        <v>P</v>
      </c>
      <c r="AA127" s="8">
        <v>45152</v>
      </c>
    </row>
    <row r="128" spans="1:27" ht="30">
      <c r="A128" s="6" t="s">
        <v>390</v>
      </c>
      <c r="B128" s="6" t="s">
        <v>391</v>
      </c>
      <c r="C128" s="6" t="s">
        <v>392</v>
      </c>
      <c r="D128" s="7" t="s">
        <v>35</v>
      </c>
      <c r="E128" s="7" t="s">
        <v>0</v>
      </c>
      <c r="F128" s="7" t="s">
        <v>0</v>
      </c>
      <c r="G128" s="7" t="s">
        <v>0</v>
      </c>
      <c r="H128" s="7" t="s">
        <v>0</v>
      </c>
      <c r="I128" s="7" t="s">
        <v>0</v>
      </c>
      <c r="J128" s="7" t="s">
        <v>0</v>
      </c>
      <c r="K128" s="7" t="s">
        <v>0</v>
      </c>
      <c r="L128" s="7" t="s">
        <v>0</v>
      </c>
      <c r="M128" s="7" t="s">
        <v>0</v>
      </c>
      <c r="N128" s="7" t="s">
        <v>0</v>
      </c>
      <c r="O128" s="7" t="s">
        <v>0</v>
      </c>
      <c r="P128" s="7" t="s">
        <v>0</v>
      </c>
      <c r="Q128" s="7" t="s">
        <v>0</v>
      </c>
      <c r="R128" s="7" t="s">
        <v>0</v>
      </c>
      <c r="S128" s="7" t="s">
        <v>0</v>
      </c>
      <c r="T128" s="7" t="s">
        <v>0</v>
      </c>
      <c r="U128" s="7" t="s">
        <v>0</v>
      </c>
      <c r="V128" s="7" t="s">
        <v>0</v>
      </c>
      <c r="W128" s="16" t="str">
        <f>HYPERLINK("http://www.aruplab.com/Testing-Information/resources/HotLines/HotLineDocs/Nov2023QHL/3016627.pdf","H")</f>
        <v>H</v>
      </c>
      <c r="X128" s="16" t="str">
        <f>HYPERLINK("http://www.aruplab.com/Testing-Information/resources/HotLines/TDMix/Nov2023QHL/3016627.xlsx","T")</f>
        <v>T</v>
      </c>
      <c r="Y128" s="7" t="s">
        <v>0</v>
      </c>
      <c r="Z128" s="16" t="str">
        <f>HYPERLINK("https://connect.aruplab.com/Pricing/TestPrice/3016627/D11132023","P")</f>
        <v>P</v>
      </c>
      <c r="AA128" s="8">
        <v>45243</v>
      </c>
    </row>
    <row r="129" spans="1:27">
      <c r="A129" s="6" t="s">
        <v>393</v>
      </c>
      <c r="B129" s="6" t="s">
        <v>394</v>
      </c>
      <c r="C129" s="6" t="s">
        <v>395</v>
      </c>
      <c r="D129" s="7" t="s">
        <v>35</v>
      </c>
      <c r="E129" s="7" t="s">
        <v>0</v>
      </c>
      <c r="F129" s="7" t="s">
        <v>0</v>
      </c>
      <c r="G129" s="7" t="s">
        <v>0</v>
      </c>
      <c r="H129" s="7" t="s">
        <v>0</v>
      </c>
      <c r="I129" s="7" t="s">
        <v>0</v>
      </c>
      <c r="J129" s="7" t="s">
        <v>0</v>
      </c>
      <c r="K129" s="7" t="s">
        <v>0</v>
      </c>
      <c r="L129" s="7" t="s">
        <v>0</v>
      </c>
      <c r="M129" s="7" t="s">
        <v>0</v>
      </c>
      <c r="N129" s="7" t="s">
        <v>0</v>
      </c>
      <c r="O129" s="7" t="s">
        <v>0</v>
      </c>
      <c r="P129" s="7" t="s">
        <v>0</v>
      </c>
      <c r="Q129" s="7" t="s">
        <v>0</v>
      </c>
      <c r="R129" s="7" t="s">
        <v>0</v>
      </c>
      <c r="S129" s="7" t="s">
        <v>0</v>
      </c>
      <c r="T129" s="7" t="s">
        <v>0</v>
      </c>
      <c r="U129" s="7" t="s">
        <v>0</v>
      </c>
      <c r="V129" s="7" t="s">
        <v>0</v>
      </c>
      <c r="W129" s="16" t="str">
        <f>HYPERLINK("http://www.aruplab.com/Testing-Information/resources/HotLines/HotLineDocs/Nov2023QHL/3016694.pdf","H")</f>
        <v>H</v>
      </c>
      <c r="X129" s="16" t="str">
        <f>HYPERLINK("http://www.aruplab.com/Testing-Information/resources/HotLines/TDMix/Nov2023QHL/3016694.xlsx","T")</f>
        <v>T</v>
      </c>
      <c r="Y129" s="7" t="s">
        <v>0</v>
      </c>
      <c r="Z129" s="16" t="str">
        <f>HYPERLINK("https://connect.aruplab.com/Pricing/TestPrice/3016694/D11132023","P")</f>
        <v>P</v>
      </c>
      <c r="AA129" s="8">
        <v>45097</v>
      </c>
    </row>
    <row r="130" spans="1:27" ht="105">
      <c r="A130" s="6" t="s">
        <v>396</v>
      </c>
      <c r="B130" s="6" t="s">
        <v>397</v>
      </c>
      <c r="C130" s="6" t="s">
        <v>398</v>
      </c>
      <c r="D130" s="7" t="s">
        <v>35</v>
      </c>
      <c r="E130" s="7" t="s">
        <v>0</v>
      </c>
      <c r="F130" s="7" t="s">
        <v>0</v>
      </c>
      <c r="G130" s="7" t="s">
        <v>0</v>
      </c>
      <c r="H130" s="7" t="s">
        <v>0</v>
      </c>
      <c r="I130" s="7" t="s">
        <v>0</v>
      </c>
      <c r="J130" s="7" t="s">
        <v>0</v>
      </c>
      <c r="K130" s="7" t="s">
        <v>0</v>
      </c>
      <c r="L130" s="7" t="s">
        <v>0</v>
      </c>
      <c r="M130" s="7" t="s">
        <v>0</v>
      </c>
      <c r="N130" s="7" t="s">
        <v>0</v>
      </c>
      <c r="O130" s="7" t="s">
        <v>0</v>
      </c>
      <c r="P130" s="7" t="s">
        <v>0</v>
      </c>
      <c r="Q130" s="7" t="s">
        <v>0</v>
      </c>
      <c r="R130" s="7" t="s">
        <v>0</v>
      </c>
      <c r="S130" s="7" t="s">
        <v>0</v>
      </c>
      <c r="T130" s="7" t="s">
        <v>0</v>
      </c>
      <c r="U130" s="7" t="s">
        <v>0</v>
      </c>
      <c r="V130" s="7" t="s">
        <v>0</v>
      </c>
      <c r="W130" s="16" t="str">
        <f>HYPERLINK("http://www.aruplab.com/Testing-Information/resources/HotLines/HotLineDocs/Nov2023QHL/3016760.pdf","H")</f>
        <v>H</v>
      </c>
      <c r="X130" s="16" t="str">
        <f>HYPERLINK("http://www.aruplab.com/Testing-Information/resources/HotLines/TDMix/Nov2023QHL/3016760.xlsx","T")</f>
        <v>T</v>
      </c>
      <c r="Y130" s="7" t="s">
        <v>0</v>
      </c>
      <c r="Z130" s="16" t="str">
        <f>HYPERLINK("https://connect.aruplab.com/Pricing/TestPrice/3016760/D11132023","P")</f>
        <v>P</v>
      </c>
      <c r="AA130" s="8">
        <v>45243</v>
      </c>
    </row>
    <row r="131" spans="1:27" ht="45">
      <c r="A131" s="6" t="s">
        <v>399</v>
      </c>
      <c r="B131" s="6" t="s">
        <v>400</v>
      </c>
      <c r="C131" s="6" t="s">
        <v>401</v>
      </c>
      <c r="D131" s="7" t="s">
        <v>35</v>
      </c>
      <c r="E131" s="7" t="s">
        <v>0</v>
      </c>
      <c r="F131" s="7" t="s">
        <v>0</v>
      </c>
      <c r="G131" s="7" t="s">
        <v>0</v>
      </c>
      <c r="H131" s="7" t="s">
        <v>0</v>
      </c>
      <c r="I131" s="7" t="s">
        <v>0</v>
      </c>
      <c r="J131" s="7" t="s">
        <v>0</v>
      </c>
      <c r="K131" s="7" t="s">
        <v>0</v>
      </c>
      <c r="L131" s="7" t="s">
        <v>0</v>
      </c>
      <c r="M131" s="7" t="s">
        <v>0</v>
      </c>
      <c r="N131" s="7" t="s">
        <v>0</v>
      </c>
      <c r="O131" s="7" t="s">
        <v>0</v>
      </c>
      <c r="P131" s="7" t="s">
        <v>0</v>
      </c>
      <c r="Q131" s="7" t="s">
        <v>0</v>
      </c>
      <c r="R131" s="7" t="s">
        <v>0</v>
      </c>
      <c r="S131" s="7" t="s">
        <v>0</v>
      </c>
      <c r="T131" s="7" t="s">
        <v>0</v>
      </c>
      <c r="U131" s="7" t="s">
        <v>0</v>
      </c>
      <c r="V131" s="7" t="s">
        <v>0</v>
      </c>
      <c r="W131" s="16" t="str">
        <f>HYPERLINK("http://www.aruplab.com/Testing-Information/resources/HotLines/HotLineDocs/Nov2023QHL/3016767.pdf","H")</f>
        <v>H</v>
      </c>
      <c r="X131" s="16" t="str">
        <f>HYPERLINK("http://www.aruplab.com/Testing-Information/resources/HotLines/TDMix/Nov2023QHL/3016767.xlsx","T")</f>
        <v>T</v>
      </c>
      <c r="Y131" s="7" t="s">
        <v>0</v>
      </c>
      <c r="Z131" s="16" t="str">
        <f>HYPERLINK("https://connect.aruplab.com/Pricing/TestPrice/3016767/D11132023","P")</f>
        <v>P</v>
      </c>
      <c r="AA131" s="8">
        <v>45196</v>
      </c>
    </row>
    <row r="132" spans="1:27" ht="45">
      <c r="A132" s="6" t="s">
        <v>402</v>
      </c>
      <c r="B132" s="6" t="s">
        <v>403</v>
      </c>
      <c r="C132" s="6" t="s">
        <v>404</v>
      </c>
      <c r="D132" s="7" t="s">
        <v>35</v>
      </c>
      <c r="E132" s="7" t="s">
        <v>0</v>
      </c>
      <c r="F132" s="7" t="s">
        <v>0</v>
      </c>
      <c r="G132" s="7" t="s">
        <v>0</v>
      </c>
      <c r="H132" s="7" t="s">
        <v>0</v>
      </c>
      <c r="I132" s="7" t="s">
        <v>0</v>
      </c>
      <c r="J132" s="7" t="s">
        <v>0</v>
      </c>
      <c r="K132" s="7" t="s">
        <v>0</v>
      </c>
      <c r="L132" s="7" t="s">
        <v>0</v>
      </c>
      <c r="M132" s="7" t="s">
        <v>0</v>
      </c>
      <c r="N132" s="7" t="s">
        <v>0</v>
      </c>
      <c r="O132" s="7" t="s">
        <v>0</v>
      </c>
      <c r="P132" s="7" t="s">
        <v>0</v>
      </c>
      <c r="Q132" s="7" t="s">
        <v>0</v>
      </c>
      <c r="R132" s="7" t="s">
        <v>0</v>
      </c>
      <c r="S132" s="7" t="s">
        <v>0</v>
      </c>
      <c r="T132" s="7" t="s">
        <v>0</v>
      </c>
      <c r="U132" s="7" t="s">
        <v>0</v>
      </c>
      <c r="V132" s="7" t="s">
        <v>0</v>
      </c>
      <c r="W132" s="16" t="str">
        <f>HYPERLINK("http://www.aruplab.com/Testing-Information/resources/HotLines/HotLineDocs/Nov2023QHL/3016782.pdf","H")</f>
        <v>H</v>
      </c>
      <c r="X132" s="16" t="str">
        <f>HYPERLINK("http://www.aruplab.com/Testing-Information/resources/HotLines/TDMix/Nov2023QHL/3016782.xlsx","T")</f>
        <v>T</v>
      </c>
      <c r="Y132" s="7" t="s">
        <v>0</v>
      </c>
      <c r="Z132" s="16" t="str">
        <f>HYPERLINK("https://connect.aruplab.com/Pricing/TestPrice/3016782/D11132023","P")</f>
        <v>P</v>
      </c>
      <c r="AA132" s="8">
        <v>45160</v>
      </c>
    </row>
    <row r="133" spans="1:27" ht="45">
      <c r="A133" s="6" t="s">
        <v>405</v>
      </c>
      <c r="B133" s="6" t="s">
        <v>406</v>
      </c>
      <c r="C133" s="6" t="s">
        <v>407</v>
      </c>
      <c r="D133" s="7" t="s">
        <v>35</v>
      </c>
      <c r="E133" s="7" t="s">
        <v>0</v>
      </c>
      <c r="F133" s="7" t="s">
        <v>0</v>
      </c>
      <c r="G133" s="7" t="s">
        <v>0</v>
      </c>
      <c r="H133" s="7" t="s">
        <v>0</v>
      </c>
      <c r="I133" s="7" t="s">
        <v>0</v>
      </c>
      <c r="J133" s="7" t="s">
        <v>0</v>
      </c>
      <c r="K133" s="7" t="s">
        <v>0</v>
      </c>
      <c r="L133" s="7" t="s">
        <v>0</v>
      </c>
      <c r="M133" s="7" t="s">
        <v>0</v>
      </c>
      <c r="N133" s="7" t="s">
        <v>0</v>
      </c>
      <c r="O133" s="7" t="s">
        <v>0</v>
      </c>
      <c r="P133" s="7" t="s">
        <v>0</v>
      </c>
      <c r="Q133" s="7" t="s">
        <v>0</v>
      </c>
      <c r="R133" s="7" t="s">
        <v>0</v>
      </c>
      <c r="S133" s="7" t="s">
        <v>0</v>
      </c>
      <c r="T133" s="7" t="s">
        <v>0</v>
      </c>
      <c r="U133" s="7" t="s">
        <v>0</v>
      </c>
      <c r="V133" s="7" t="s">
        <v>0</v>
      </c>
      <c r="W133" s="16" t="str">
        <f>HYPERLINK("http://www.aruplab.com/Testing-Information/resources/HotLines/HotLineDocs/Nov2023QHL/3016788.pdf","H")</f>
        <v>H</v>
      </c>
      <c r="X133" s="16" t="str">
        <f>HYPERLINK("http://www.aruplab.com/Testing-Information/resources/HotLines/TDMix/Nov2023QHL/3016788.xlsx","T")</f>
        <v>T</v>
      </c>
      <c r="Y133" s="7" t="s">
        <v>0</v>
      </c>
      <c r="Z133" s="16" t="str">
        <f>HYPERLINK("https://connect.aruplab.com/Pricing/TestPrice/3016788/D11132023","P")</f>
        <v>P</v>
      </c>
      <c r="AA133" s="8">
        <v>45166</v>
      </c>
    </row>
    <row r="134" spans="1:27" ht="45">
      <c r="A134" s="6" t="s">
        <v>408</v>
      </c>
      <c r="B134" s="6" t="s">
        <v>409</v>
      </c>
      <c r="C134" s="6" t="s">
        <v>410</v>
      </c>
      <c r="D134" s="7" t="s">
        <v>35</v>
      </c>
      <c r="E134" s="7" t="s">
        <v>0</v>
      </c>
      <c r="F134" s="7" t="s">
        <v>0</v>
      </c>
      <c r="G134" s="7" t="s">
        <v>0</v>
      </c>
      <c r="H134" s="7" t="s">
        <v>0</v>
      </c>
      <c r="I134" s="7" t="s">
        <v>0</v>
      </c>
      <c r="J134" s="7" t="s">
        <v>0</v>
      </c>
      <c r="K134" s="7" t="s">
        <v>0</v>
      </c>
      <c r="L134" s="7" t="s">
        <v>0</v>
      </c>
      <c r="M134" s="7" t="s">
        <v>0</v>
      </c>
      <c r="N134" s="7" t="s">
        <v>0</v>
      </c>
      <c r="O134" s="7" t="s">
        <v>0</v>
      </c>
      <c r="P134" s="7" t="s">
        <v>0</v>
      </c>
      <c r="Q134" s="7" t="s">
        <v>0</v>
      </c>
      <c r="R134" s="7" t="s">
        <v>0</v>
      </c>
      <c r="S134" s="7" t="s">
        <v>0</v>
      </c>
      <c r="T134" s="7" t="s">
        <v>0</v>
      </c>
      <c r="U134" s="7" t="s">
        <v>0</v>
      </c>
      <c r="V134" s="7" t="s">
        <v>0</v>
      </c>
      <c r="W134" s="16" t="str">
        <f>HYPERLINK("http://www.aruplab.com/Testing-Information/resources/HotLines/HotLineDocs/Nov2023QHL/3016794.pdf","H")</f>
        <v>H</v>
      </c>
      <c r="X134" s="16" t="str">
        <f>HYPERLINK("http://www.aruplab.com/Testing-Information/resources/HotLines/TDMix/Nov2023QHL/3016794.xlsx","T")</f>
        <v>T</v>
      </c>
      <c r="Y134" s="16" t="str">
        <f>HYPERLINK("http://www.aruplab.com/Testing-Information/resources/HotLines/Sample_Reports/Nov2023QHL/3016794_Recoverin Antibody IgG by Immunoblot Serum_RECOV SER.pdf","E")</f>
        <v>E</v>
      </c>
      <c r="Z134" s="16" t="str">
        <f>HYPERLINK("https://connect.aruplab.com/Pricing/TestPrice/3016794/D11132023","P")</f>
        <v>P</v>
      </c>
      <c r="AA134" s="8">
        <v>45243</v>
      </c>
    </row>
    <row r="135" spans="1:27" ht="30">
      <c r="A135" s="6" t="s">
        <v>411</v>
      </c>
      <c r="B135" s="6" t="s">
        <v>412</v>
      </c>
      <c r="C135" s="6" t="s">
        <v>413</v>
      </c>
      <c r="D135" s="7" t="s">
        <v>35</v>
      </c>
      <c r="E135" s="7" t="s">
        <v>0</v>
      </c>
      <c r="F135" s="7" t="s">
        <v>0</v>
      </c>
      <c r="G135" s="7" t="s">
        <v>0</v>
      </c>
      <c r="H135" s="7" t="s">
        <v>0</v>
      </c>
      <c r="I135" s="7" t="s">
        <v>0</v>
      </c>
      <c r="J135" s="7" t="s">
        <v>0</v>
      </c>
      <c r="K135" s="7" t="s">
        <v>0</v>
      </c>
      <c r="L135" s="7" t="s">
        <v>0</v>
      </c>
      <c r="M135" s="7" t="s">
        <v>0</v>
      </c>
      <c r="N135" s="7" t="s">
        <v>0</v>
      </c>
      <c r="O135" s="7" t="s">
        <v>0</v>
      </c>
      <c r="P135" s="7" t="s">
        <v>0</v>
      </c>
      <c r="Q135" s="7" t="s">
        <v>0</v>
      </c>
      <c r="R135" s="7" t="s">
        <v>0</v>
      </c>
      <c r="S135" s="7" t="s">
        <v>0</v>
      </c>
      <c r="T135" s="7" t="s">
        <v>0</v>
      </c>
      <c r="U135" s="7" t="s">
        <v>0</v>
      </c>
      <c r="V135" s="7" t="s">
        <v>0</v>
      </c>
      <c r="W135" s="16" t="str">
        <f>HYPERLINK("http://www.aruplab.com/Testing-Information/resources/HotLines/HotLineDocs/Nov2023QHL/3016795.pdf","H")</f>
        <v>H</v>
      </c>
      <c r="X135" s="16" t="str">
        <f>HYPERLINK("http://www.aruplab.com/Testing-Information/resources/HotLines/TDMix/Nov2023QHL/3016795.xlsx","T")</f>
        <v>T</v>
      </c>
      <c r="Y135" s="16" t="str">
        <f>HYPERLINK("http://www.aruplab.com/Testing-Information/resources/HotLines/Sample_Reports/Nov2023QHL/3016795_Histoplasma and Blastomyces by PCR_HIBL PCR.pdf","E")</f>
        <v>E</v>
      </c>
      <c r="Z135" s="16" t="str">
        <f>HYPERLINK("https://connect.aruplab.com/Pricing/TestPrice/3016795/D11132023","P")</f>
        <v>P</v>
      </c>
      <c r="AA135" s="8">
        <v>45243</v>
      </c>
    </row>
    <row r="136" spans="1:27" ht="30">
      <c r="A136" s="6" t="s">
        <v>414</v>
      </c>
      <c r="B136" s="6" t="s">
        <v>415</v>
      </c>
      <c r="C136" s="6" t="s">
        <v>416</v>
      </c>
      <c r="D136" s="7" t="s">
        <v>35</v>
      </c>
      <c r="E136" s="7" t="s">
        <v>0</v>
      </c>
      <c r="F136" s="7" t="s">
        <v>0</v>
      </c>
      <c r="G136" s="7" t="s">
        <v>0</v>
      </c>
      <c r="H136" s="7" t="s">
        <v>0</v>
      </c>
      <c r="I136" s="7" t="s">
        <v>0</v>
      </c>
      <c r="J136" s="7" t="s">
        <v>0</v>
      </c>
      <c r="K136" s="7" t="s">
        <v>0</v>
      </c>
      <c r="L136" s="7" t="s">
        <v>0</v>
      </c>
      <c r="M136" s="7" t="s">
        <v>0</v>
      </c>
      <c r="N136" s="7" t="s">
        <v>0</v>
      </c>
      <c r="O136" s="7" t="s">
        <v>0</v>
      </c>
      <c r="P136" s="7" t="s">
        <v>0</v>
      </c>
      <c r="Q136" s="7" t="s">
        <v>0</v>
      </c>
      <c r="R136" s="7" t="s">
        <v>0</v>
      </c>
      <c r="S136" s="7" t="s">
        <v>0</v>
      </c>
      <c r="T136" s="7" t="s">
        <v>0</v>
      </c>
      <c r="U136" s="7" t="s">
        <v>0</v>
      </c>
      <c r="V136" s="7" t="s">
        <v>0</v>
      </c>
      <c r="W136" s="16" t="str">
        <f>HYPERLINK("http://www.aruplab.com/Testing-Information/resources/HotLines/HotLineDocs/Nov2023QHL/3016804.pdf","H")</f>
        <v>H</v>
      </c>
      <c r="X136" s="16" t="str">
        <f>HYPERLINK("http://www.aruplab.com/Testing-Information/resources/HotLines/TDMix/Nov2023QHL/3016804.xlsx","T")</f>
        <v>T</v>
      </c>
      <c r="Y136" s="16" t="str">
        <f>HYPERLINK("http://www.aruplab.com/Testing-Information/resources/HotLines/Sample_Reports/Nov2023QHL/3016804_Autoimmune Vision Loss Panel Serum_AIVLS.pdf","E")</f>
        <v>E</v>
      </c>
      <c r="Z136" s="16" t="str">
        <f>HYPERLINK("https://connect.aruplab.com/Pricing/TestPrice/3016804/D11132023","P")</f>
        <v>P</v>
      </c>
      <c r="AA136" s="8">
        <v>45243</v>
      </c>
    </row>
    <row r="137" spans="1:27" ht="30">
      <c r="A137" s="6" t="s">
        <v>417</v>
      </c>
      <c r="B137" s="6" t="s">
        <v>418</v>
      </c>
      <c r="C137" s="6" t="s">
        <v>419</v>
      </c>
      <c r="D137" s="7" t="s">
        <v>35</v>
      </c>
      <c r="E137" s="7" t="s">
        <v>0</v>
      </c>
      <c r="F137" s="7" t="s">
        <v>0</v>
      </c>
      <c r="G137" s="7" t="s">
        <v>0</v>
      </c>
      <c r="H137" s="7" t="s">
        <v>0</v>
      </c>
      <c r="I137" s="7" t="s">
        <v>0</v>
      </c>
      <c r="J137" s="7" t="s">
        <v>0</v>
      </c>
      <c r="K137" s="7" t="s">
        <v>0</v>
      </c>
      <c r="L137" s="7" t="s">
        <v>0</v>
      </c>
      <c r="M137" s="7" t="s">
        <v>0</v>
      </c>
      <c r="N137" s="7" t="s">
        <v>0</v>
      </c>
      <c r="O137" s="7" t="s">
        <v>0</v>
      </c>
      <c r="P137" s="7" t="s">
        <v>0</v>
      </c>
      <c r="Q137" s="7" t="s">
        <v>0</v>
      </c>
      <c r="R137" s="7" t="s">
        <v>0</v>
      </c>
      <c r="S137" s="7" t="s">
        <v>0</v>
      </c>
      <c r="T137" s="7" t="s">
        <v>0</v>
      </c>
      <c r="U137" s="7" t="s">
        <v>0</v>
      </c>
      <c r="V137" s="7" t="s">
        <v>0</v>
      </c>
      <c r="W137" s="16" t="str">
        <f>HYPERLINK("http://www.aruplab.com/Testing-Information/resources/HotLines/HotLineDocs/Nov2023QHL/3016815.pdf","H")</f>
        <v>H</v>
      </c>
      <c r="X137" s="16" t="str">
        <f>HYPERLINK("http://www.aruplab.com/Testing-Information/resources/HotLines/TDMix/Nov2023QHL/3016815.xlsx","T")</f>
        <v>T</v>
      </c>
      <c r="Y137" s="7" t="s">
        <v>0</v>
      </c>
      <c r="Z137" s="16" t="str">
        <f>HYPERLINK("https://connect.aruplab.com/Pricing/TestPrice/3016815/D11132023","P")</f>
        <v>P</v>
      </c>
      <c r="AA137" s="8">
        <v>45195</v>
      </c>
    </row>
    <row r="138" spans="1:27" ht="45">
      <c r="A138" s="6" t="s">
        <v>420</v>
      </c>
      <c r="B138" s="6" t="s">
        <v>421</v>
      </c>
      <c r="C138" s="6" t="s">
        <v>422</v>
      </c>
      <c r="D138" s="7" t="s">
        <v>35</v>
      </c>
      <c r="E138" s="7" t="s">
        <v>0</v>
      </c>
      <c r="F138" s="7" t="s">
        <v>0</v>
      </c>
      <c r="G138" s="7" t="s">
        <v>0</v>
      </c>
      <c r="H138" s="7" t="s">
        <v>0</v>
      </c>
      <c r="I138" s="7" t="s">
        <v>0</v>
      </c>
      <c r="J138" s="7" t="s">
        <v>0</v>
      </c>
      <c r="K138" s="7" t="s">
        <v>0</v>
      </c>
      <c r="L138" s="7" t="s">
        <v>0</v>
      </c>
      <c r="M138" s="7" t="s">
        <v>0</v>
      </c>
      <c r="N138" s="7" t="s">
        <v>0</v>
      </c>
      <c r="O138" s="7" t="s">
        <v>0</v>
      </c>
      <c r="P138" s="7" t="s">
        <v>0</v>
      </c>
      <c r="Q138" s="7" t="s">
        <v>0</v>
      </c>
      <c r="R138" s="7" t="s">
        <v>0</v>
      </c>
      <c r="S138" s="7" t="s">
        <v>0</v>
      </c>
      <c r="T138" s="7" t="s">
        <v>0</v>
      </c>
      <c r="U138" s="7" t="s">
        <v>0</v>
      </c>
      <c r="V138" s="7" t="s">
        <v>0</v>
      </c>
      <c r="W138" s="16" t="str">
        <f>HYPERLINK("http://www.aruplab.com/Testing-Information/resources/HotLines/HotLineDocs/Nov2023QHL/3016817.pdf","H")</f>
        <v>H</v>
      </c>
      <c r="X138" s="16" t="str">
        <f>HYPERLINK("http://www.aruplab.com/Testing-Information/resources/HotLines/TDMix/Nov2023QHL/3016817.xlsx","T")</f>
        <v>T</v>
      </c>
      <c r="Y138" s="7" t="s">
        <v>0</v>
      </c>
      <c r="Z138" s="16" t="str">
        <f>HYPERLINK("https://connect.aruplab.com/Pricing/TestPrice/3016817/D11132023","P")</f>
        <v>P</v>
      </c>
      <c r="AA138" s="8">
        <v>45243</v>
      </c>
    </row>
    <row r="139" spans="1:27" ht="120">
      <c r="A139" s="6" t="s">
        <v>423</v>
      </c>
      <c r="B139" s="6" t="s">
        <v>424</v>
      </c>
      <c r="C139" s="6" t="s">
        <v>425</v>
      </c>
      <c r="D139" s="7" t="s">
        <v>35</v>
      </c>
      <c r="E139" s="7" t="s">
        <v>0</v>
      </c>
      <c r="F139" s="7" t="s">
        <v>0</v>
      </c>
      <c r="G139" s="7" t="s">
        <v>0</v>
      </c>
      <c r="H139" s="7" t="s">
        <v>0</v>
      </c>
      <c r="I139" s="7" t="s">
        <v>0</v>
      </c>
      <c r="J139" s="7" t="s">
        <v>0</v>
      </c>
      <c r="K139" s="7" t="s">
        <v>0</v>
      </c>
      <c r="L139" s="7" t="s">
        <v>0</v>
      </c>
      <c r="M139" s="7" t="s">
        <v>0</v>
      </c>
      <c r="N139" s="7" t="s">
        <v>0</v>
      </c>
      <c r="O139" s="7" t="s">
        <v>0</v>
      </c>
      <c r="P139" s="7" t="s">
        <v>0</v>
      </c>
      <c r="Q139" s="7" t="s">
        <v>0</v>
      </c>
      <c r="R139" s="7" t="s">
        <v>0</v>
      </c>
      <c r="S139" s="7" t="s">
        <v>0</v>
      </c>
      <c r="T139" s="7" t="s">
        <v>0</v>
      </c>
      <c r="U139" s="7" t="s">
        <v>0</v>
      </c>
      <c r="V139" s="7" t="s">
        <v>0</v>
      </c>
      <c r="W139" s="16" t="str">
        <f>HYPERLINK("http://www.aruplab.com/Testing-Information/resources/HotLines/HotLineDocs/Nov2023QHL/3016839.pdf","H")</f>
        <v>H</v>
      </c>
      <c r="X139" s="16" t="str">
        <f>HYPERLINK("http://www.aruplab.com/Testing-Information/resources/HotLines/TDMix/Nov2023QHL/3016839.xlsx","T")</f>
        <v>T</v>
      </c>
      <c r="Y139" s="7" t="s">
        <v>0</v>
      </c>
      <c r="Z139" s="16" t="str">
        <f>HYPERLINK("https://connect.aruplab.com/Pricing/TestPrice/3016839/D11132023","P")</f>
        <v>P</v>
      </c>
      <c r="AA139" s="8">
        <v>45243</v>
      </c>
    </row>
    <row r="140" spans="1:27" ht="90">
      <c r="A140" s="6" t="s">
        <v>426</v>
      </c>
      <c r="B140" s="6" t="s">
        <v>427</v>
      </c>
      <c r="C140" s="6" t="s">
        <v>428</v>
      </c>
      <c r="D140" s="7" t="s">
        <v>35</v>
      </c>
      <c r="E140" s="7" t="s">
        <v>0</v>
      </c>
      <c r="F140" s="7" t="s">
        <v>0</v>
      </c>
      <c r="G140" s="7" t="s">
        <v>0</v>
      </c>
      <c r="H140" s="7" t="s">
        <v>0</v>
      </c>
      <c r="I140" s="7" t="s">
        <v>0</v>
      </c>
      <c r="J140" s="7" t="s">
        <v>0</v>
      </c>
      <c r="K140" s="7" t="s">
        <v>0</v>
      </c>
      <c r="L140" s="7" t="s">
        <v>0</v>
      </c>
      <c r="M140" s="7" t="s">
        <v>0</v>
      </c>
      <c r="N140" s="7" t="s">
        <v>0</v>
      </c>
      <c r="O140" s="7" t="s">
        <v>0</v>
      </c>
      <c r="P140" s="7" t="s">
        <v>0</v>
      </c>
      <c r="Q140" s="7" t="s">
        <v>0</v>
      </c>
      <c r="R140" s="7" t="s">
        <v>0</v>
      </c>
      <c r="S140" s="7" t="s">
        <v>0</v>
      </c>
      <c r="T140" s="7" t="s">
        <v>0</v>
      </c>
      <c r="U140" s="7" t="s">
        <v>0</v>
      </c>
      <c r="V140" s="7" t="s">
        <v>0</v>
      </c>
      <c r="W140" s="16" t="str">
        <f>HYPERLINK("http://www.aruplab.com/Testing-Information/resources/HotLines/HotLineDocs/Nov2023QHL/3016840.pdf","H")</f>
        <v>H</v>
      </c>
      <c r="X140" s="16" t="str">
        <f>HYPERLINK("http://www.aruplab.com/Testing-Information/resources/HotLines/TDMix/Nov2023QHL/3016840.xlsx","T")</f>
        <v>T</v>
      </c>
      <c r="Y140" s="7" t="s">
        <v>0</v>
      </c>
      <c r="Z140" s="16" t="str">
        <f>HYPERLINK("https://connect.aruplab.com/Pricing/TestPrice/3016840/D11132023","P")</f>
        <v>P</v>
      </c>
      <c r="AA140" s="8">
        <v>45243</v>
      </c>
    </row>
    <row r="141" spans="1:27" ht="90">
      <c r="A141" s="6" t="s">
        <v>429</v>
      </c>
      <c r="B141" s="6" t="s">
        <v>430</v>
      </c>
      <c r="C141" s="6" t="s">
        <v>431</v>
      </c>
      <c r="D141" s="7" t="s">
        <v>35</v>
      </c>
      <c r="E141" s="7" t="s">
        <v>0</v>
      </c>
      <c r="F141" s="7" t="s">
        <v>0</v>
      </c>
      <c r="G141" s="7" t="s">
        <v>0</v>
      </c>
      <c r="H141" s="7" t="s">
        <v>0</v>
      </c>
      <c r="I141" s="7" t="s">
        <v>0</v>
      </c>
      <c r="J141" s="7" t="s">
        <v>0</v>
      </c>
      <c r="K141" s="7" t="s">
        <v>0</v>
      </c>
      <c r="L141" s="7" t="s">
        <v>0</v>
      </c>
      <c r="M141" s="7" t="s">
        <v>0</v>
      </c>
      <c r="N141" s="7" t="s">
        <v>0</v>
      </c>
      <c r="O141" s="7" t="s">
        <v>0</v>
      </c>
      <c r="P141" s="7" t="s">
        <v>0</v>
      </c>
      <c r="Q141" s="7" t="s">
        <v>0</v>
      </c>
      <c r="R141" s="7" t="s">
        <v>0</v>
      </c>
      <c r="S141" s="7" t="s">
        <v>0</v>
      </c>
      <c r="T141" s="7" t="s">
        <v>0</v>
      </c>
      <c r="U141" s="7" t="s">
        <v>0</v>
      </c>
      <c r="V141" s="7" t="s">
        <v>0</v>
      </c>
      <c r="W141" s="16" t="str">
        <f>HYPERLINK("http://www.aruplab.com/Testing-Information/resources/HotLines/HotLineDocs/Nov2023QHL/3016853.pdf","H")</f>
        <v>H</v>
      </c>
      <c r="X141" s="16" t="str">
        <f>HYPERLINK("http://www.aruplab.com/Testing-Information/resources/HotLines/TDMix/Nov2023QHL/3016853.xlsx","T")</f>
        <v>T</v>
      </c>
      <c r="Y141" s="16" t="str">
        <f>HYPERLINK("http://www.aruplab.com/Testing-Information/resources/HotLines/Sample_Reports/Nov2023QHL/3016853_Myelin Oligodendrocyte Glycoprotein Antibody IgG CBA-IFA wRfx_MOG CSF.pdf","E")</f>
        <v>E</v>
      </c>
      <c r="Z141" s="16" t="str">
        <f>HYPERLINK("https://connect.aruplab.com/Pricing/TestPrice/3016853/D11132023","P")</f>
        <v>P</v>
      </c>
      <c r="AA141" s="8">
        <v>45243</v>
      </c>
    </row>
    <row r="142" spans="1:27" ht="45">
      <c r="A142" s="6" t="s">
        <v>432</v>
      </c>
      <c r="B142" s="6" t="s">
        <v>433</v>
      </c>
      <c r="C142" s="6" t="s">
        <v>434</v>
      </c>
      <c r="D142" s="7" t="s">
        <v>35</v>
      </c>
      <c r="E142" s="7" t="s">
        <v>0</v>
      </c>
      <c r="F142" s="7" t="s">
        <v>0</v>
      </c>
      <c r="G142" s="7" t="s">
        <v>0</v>
      </c>
      <c r="H142" s="7" t="s">
        <v>0</v>
      </c>
      <c r="I142" s="7" t="s">
        <v>0</v>
      </c>
      <c r="J142" s="7" t="s">
        <v>0</v>
      </c>
      <c r="K142" s="7" t="s">
        <v>0</v>
      </c>
      <c r="L142" s="7" t="s">
        <v>0</v>
      </c>
      <c r="M142" s="7" t="s">
        <v>0</v>
      </c>
      <c r="N142" s="7" t="s">
        <v>0</v>
      </c>
      <c r="O142" s="7" t="s">
        <v>0</v>
      </c>
      <c r="P142" s="7" t="s">
        <v>0</v>
      </c>
      <c r="Q142" s="7" t="s">
        <v>0</v>
      </c>
      <c r="R142" s="7" t="s">
        <v>0</v>
      </c>
      <c r="S142" s="7" t="s">
        <v>0</v>
      </c>
      <c r="T142" s="7" t="s">
        <v>0</v>
      </c>
      <c r="U142" s="7" t="s">
        <v>0</v>
      </c>
      <c r="V142" s="7" t="s">
        <v>0</v>
      </c>
      <c r="W142" s="16" t="str">
        <f>HYPERLINK("http://www.aruplab.com/Testing-Information/resources/HotLines/HotLineDocs/Nov2023QHL/3016858.pdf","H")</f>
        <v>H</v>
      </c>
      <c r="X142" s="16" t="str">
        <f>HYPERLINK("http://www.aruplab.com/Testing-Information/resources/HotLines/TDMix/Nov2023QHL/3016858.xlsx","T")</f>
        <v>T</v>
      </c>
      <c r="Y142" s="7" t="s">
        <v>0</v>
      </c>
      <c r="Z142" s="16" t="str">
        <f>HYPERLINK("https://connect.aruplab.com/Pricing/TestPrice/3016858/D11132023","P")</f>
        <v>P</v>
      </c>
      <c r="AA142" s="8">
        <v>45243</v>
      </c>
    </row>
    <row r="143" spans="1:27" ht="45">
      <c r="A143" s="6" t="s">
        <v>435</v>
      </c>
      <c r="B143" s="6" t="s">
        <v>436</v>
      </c>
      <c r="C143" s="6" t="s">
        <v>437</v>
      </c>
      <c r="D143" s="7" t="s">
        <v>35</v>
      </c>
      <c r="E143" s="7" t="s">
        <v>0</v>
      </c>
      <c r="F143" s="7" t="s">
        <v>0</v>
      </c>
      <c r="G143" s="7" t="s">
        <v>0</v>
      </c>
      <c r="H143" s="7" t="s">
        <v>0</v>
      </c>
      <c r="I143" s="7" t="s">
        <v>0</v>
      </c>
      <c r="J143" s="7" t="s">
        <v>0</v>
      </c>
      <c r="K143" s="7" t="s">
        <v>0</v>
      </c>
      <c r="L143" s="7" t="s">
        <v>0</v>
      </c>
      <c r="M143" s="7" t="s">
        <v>0</v>
      </c>
      <c r="N143" s="7" t="s">
        <v>0</v>
      </c>
      <c r="O143" s="7" t="s">
        <v>0</v>
      </c>
      <c r="P143" s="7" t="s">
        <v>0</v>
      </c>
      <c r="Q143" s="7" t="s">
        <v>0</v>
      </c>
      <c r="R143" s="7" t="s">
        <v>0</v>
      </c>
      <c r="S143" s="7" t="s">
        <v>0</v>
      </c>
      <c r="T143" s="7" t="s">
        <v>0</v>
      </c>
      <c r="U143" s="7" t="s">
        <v>0</v>
      </c>
      <c r="V143" s="7" t="s">
        <v>0</v>
      </c>
      <c r="W143" s="16" t="str">
        <f>HYPERLINK("http://www.aruplab.com/Testing-Information/resources/HotLines/HotLineDocs/Nov2023QHL/3016860.pdf","H")</f>
        <v>H</v>
      </c>
      <c r="X143" s="16" t="str">
        <f>HYPERLINK("http://www.aruplab.com/Testing-Information/resources/HotLines/TDMix/Nov2023QHL/3016860.xlsx","T")</f>
        <v>T</v>
      </c>
      <c r="Y143" s="7" t="s">
        <v>0</v>
      </c>
      <c r="Z143" s="16" t="str">
        <f>HYPERLINK("https://connect.aruplab.com/Pricing/TestPrice/3016860/D11132023","P")</f>
        <v>P</v>
      </c>
      <c r="AA143" s="8">
        <v>45243</v>
      </c>
    </row>
    <row r="144" spans="1:27" ht="75">
      <c r="A144" s="6" t="s">
        <v>438</v>
      </c>
      <c r="B144" s="6" t="s">
        <v>439</v>
      </c>
      <c r="C144" s="6" t="s">
        <v>440</v>
      </c>
      <c r="D144" s="7" t="s">
        <v>35</v>
      </c>
      <c r="E144" s="7" t="s">
        <v>0</v>
      </c>
      <c r="F144" s="7" t="s">
        <v>0</v>
      </c>
      <c r="G144" s="7" t="s">
        <v>0</v>
      </c>
      <c r="H144" s="7" t="s">
        <v>0</v>
      </c>
      <c r="I144" s="7" t="s">
        <v>0</v>
      </c>
      <c r="J144" s="7" t="s">
        <v>0</v>
      </c>
      <c r="K144" s="7" t="s">
        <v>0</v>
      </c>
      <c r="L144" s="7" t="s">
        <v>0</v>
      </c>
      <c r="M144" s="7" t="s">
        <v>0</v>
      </c>
      <c r="N144" s="7" t="s">
        <v>0</v>
      </c>
      <c r="O144" s="7" t="s">
        <v>0</v>
      </c>
      <c r="P144" s="7" t="s">
        <v>0</v>
      </c>
      <c r="Q144" s="7" t="s">
        <v>0</v>
      </c>
      <c r="R144" s="7" t="s">
        <v>0</v>
      </c>
      <c r="S144" s="7" t="s">
        <v>0</v>
      </c>
      <c r="T144" s="7" t="s">
        <v>0</v>
      </c>
      <c r="U144" s="7" t="s">
        <v>0</v>
      </c>
      <c r="V144" s="7" t="s">
        <v>0</v>
      </c>
      <c r="W144" s="16" t="str">
        <f>HYPERLINK("http://www.aruplab.com/Testing-Information/resources/HotLines/HotLineDocs/Nov2023QHL/3016861.pdf","H")</f>
        <v>H</v>
      </c>
      <c r="X144" s="16" t="str">
        <f>HYPERLINK("http://www.aruplab.com/Testing-Information/resources/HotLines/TDMix/Nov2023QHL/3016861.xlsx","T")</f>
        <v>T</v>
      </c>
      <c r="Y144" s="7" t="s">
        <v>0</v>
      </c>
      <c r="Z144" s="16" t="str">
        <f>HYPERLINK("https://connect.aruplab.com/Pricing/TestPrice/3016861/D11132023","P")</f>
        <v>P</v>
      </c>
      <c r="AA144" s="8">
        <v>45243</v>
      </c>
    </row>
    <row r="145" spans="1:27" ht="30">
      <c r="A145" s="6" t="s">
        <v>441</v>
      </c>
      <c r="B145" s="6" t="s">
        <v>442</v>
      </c>
      <c r="C145" s="6" t="s">
        <v>443</v>
      </c>
      <c r="D145" s="7" t="s">
        <v>35</v>
      </c>
      <c r="E145" s="7" t="s">
        <v>0</v>
      </c>
      <c r="F145" s="7" t="s">
        <v>0</v>
      </c>
      <c r="G145" s="7" t="s">
        <v>0</v>
      </c>
      <c r="H145" s="7" t="s">
        <v>0</v>
      </c>
      <c r="I145" s="7" t="s">
        <v>0</v>
      </c>
      <c r="J145" s="7" t="s">
        <v>0</v>
      </c>
      <c r="K145" s="7" t="s">
        <v>0</v>
      </c>
      <c r="L145" s="7" t="s">
        <v>0</v>
      </c>
      <c r="M145" s="7" t="s">
        <v>0</v>
      </c>
      <c r="N145" s="7" t="s">
        <v>0</v>
      </c>
      <c r="O145" s="7" t="s">
        <v>0</v>
      </c>
      <c r="P145" s="7" t="s">
        <v>0</v>
      </c>
      <c r="Q145" s="7" t="s">
        <v>0</v>
      </c>
      <c r="R145" s="7" t="s">
        <v>0</v>
      </c>
      <c r="S145" s="7" t="s">
        <v>0</v>
      </c>
      <c r="T145" s="7" t="s">
        <v>0</v>
      </c>
      <c r="U145" s="7" t="s">
        <v>0</v>
      </c>
      <c r="V145" s="7" t="s">
        <v>0</v>
      </c>
      <c r="W145" s="16" t="str">
        <f>HYPERLINK("http://www.aruplab.com/Testing-Information/resources/HotLines/HotLineDocs/Nov2023QHL/3016866.pdf","H")</f>
        <v>H</v>
      </c>
      <c r="X145" s="16" t="str">
        <f>HYPERLINK("http://www.aruplab.com/Testing-Information/resources/HotLines/TDMix/Nov2023QHL/3016866.xlsx","T")</f>
        <v>T</v>
      </c>
      <c r="Y145" s="7" t="s">
        <v>0</v>
      </c>
      <c r="Z145" s="16" t="str">
        <f>HYPERLINK("https://connect.aruplab.com/Pricing/TestPrice/3016866/D11132023","P")</f>
        <v>P</v>
      </c>
      <c r="AA145" s="8">
        <v>45243</v>
      </c>
    </row>
    <row r="146" spans="1:27">
      <c r="A146" s="6" t="s">
        <v>444</v>
      </c>
      <c r="B146" s="6" t="s">
        <v>445</v>
      </c>
      <c r="C146" s="6" t="s">
        <v>446</v>
      </c>
      <c r="D146" s="7" t="s">
        <v>35</v>
      </c>
      <c r="E146" s="7" t="s">
        <v>0</v>
      </c>
      <c r="F146" s="7" t="s">
        <v>0</v>
      </c>
      <c r="G146" s="7" t="s">
        <v>0</v>
      </c>
      <c r="H146" s="7" t="s">
        <v>0</v>
      </c>
      <c r="I146" s="7" t="s">
        <v>0</v>
      </c>
      <c r="J146" s="7" t="s">
        <v>0</v>
      </c>
      <c r="K146" s="7" t="s">
        <v>0</v>
      </c>
      <c r="L146" s="7" t="s">
        <v>0</v>
      </c>
      <c r="M146" s="7" t="s">
        <v>0</v>
      </c>
      <c r="N146" s="7" t="s">
        <v>0</v>
      </c>
      <c r="O146" s="7" t="s">
        <v>0</v>
      </c>
      <c r="P146" s="7" t="s">
        <v>0</v>
      </c>
      <c r="Q146" s="7" t="s">
        <v>0</v>
      </c>
      <c r="R146" s="7" t="s">
        <v>0</v>
      </c>
      <c r="S146" s="7" t="s">
        <v>0</v>
      </c>
      <c r="T146" s="7" t="s">
        <v>0</v>
      </c>
      <c r="U146" s="7" t="s">
        <v>0</v>
      </c>
      <c r="V146" s="7" t="s">
        <v>0</v>
      </c>
      <c r="W146" s="16" t="str">
        <f>HYPERLINK("http://www.aruplab.com/Testing-Information/resources/HotLines/HotLineDocs/Nov2023QHL/3016875.pdf","H")</f>
        <v>H</v>
      </c>
      <c r="X146" s="16" t="str">
        <f>HYPERLINK("http://www.aruplab.com/Testing-Information/resources/HotLines/TDMix/Nov2023QHL/3016875.xlsx","T")</f>
        <v>T</v>
      </c>
      <c r="Y146" s="7" t="s">
        <v>0</v>
      </c>
      <c r="Z146" s="16" t="str">
        <f>HYPERLINK("https://connect.aruplab.com/Pricing/TestPrice/3016875/D11132023","P")</f>
        <v>P</v>
      </c>
      <c r="AA146" s="8">
        <v>45243</v>
      </c>
    </row>
    <row r="147" spans="1:27" ht="60">
      <c r="A147" s="6" t="s">
        <v>447</v>
      </c>
      <c r="B147" s="6" t="s">
        <v>448</v>
      </c>
      <c r="C147" s="6" t="s">
        <v>449</v>
      </c>
      <c r="D147" s="7" t="s">
        <v>35</v>
      </c>
      <c r="E147" s="7" t="s">
        <v>0</v>
      </c>
      <c r="F147" s="7" t="s">
        <v>0</v>
      </c>
      <c r="G147" s="7" t="s">
        <v>0</v>
      </c>
      <c r="H147" s="7" t="s">
        <v>0</v>
      </c>
      <c r="I147" s="7" t="s">
        <v>0</v>
      </c>
      <c r="J147" s="7" t="s">
        <v>0</v>
      </c>
      <c r="K147" s="7" t="s">
        <v>0</v>
      </c>
      <c r="L147" s="7" t="s">
        <v>0</v>
      </c>
      <c r="M147" s="7" t="s">
        <v>0</v>
      </c>
      <c r="N147" s="7" t="s">
        <v>0</v>
      </c>
      <c r="O147" s="7" t="s">
        <v>0</v>
      </c>
      <c r="P147" s="7" t="s">
        <v>0</v>
      </c>
      <c r="Q147" s="7" t="s">
        <v>0</v>
      </c>
      <c r="R147" s="7" t="s">
        <v>0</v>
      </c>
      <c r="S147" s="7" t="s">
        <v>0</v>
      </c>
      <c r="T147" s="7" t="s">
        <v>0</v>
      </c>
      <c r="U147" s="7" t="s">
        <v>0</v>
      </c>
      <c r="V147" s="7" t="s">
        <v>0</v>
      </c>
      <c r="W147" s="16" t="str">
        <f>HYPERLINK("http://www.aruplab.com/Testing-Information/resources/HotLines/HotLineDocs/Nov2023QHL/3016879.pdf","H")</f>
        <v>H</v>
      </c>
      <c r="X147" s="16" t="str">
        <f>HYPERLINK("http://www.aruplab.com/Testing-Information/resources/HotLines/TDMix/Nov2023QHL/3016879.xlsx","T")</f>
        <v>T</v>
      </c>
      <c r="Y147" s="7" t="s">
        <v>0</v>
      </c>
      <c r="Z147" s="16" t="str">
        <f>HYPERLINK("https://connect.aruplab.com/Pricing/TestPrice/3016879/D11132023","P")</f>
        <v>P</v>
      </c>
      <c r="AA147" s="8">
        <v>45180</v>
      </c>
    </row>
    <row r="148" spans="1:27" ht="45">
      <c r="A148" s="6" t="s">
        <v>450</v>
      </c>
      <c r="B148" s="6" t="s">
        <v>451</v>
      </c>
      <c r="C148" s="6" t="s">
        <v>452</v>
      </c>
      <c r="D148" s="7" t="s">
        <v>35</v>
      </c>
      <c r="E148" s="7" t="s">
        <v>0</v>
      </c>
      <c r="F148" s="7" t="s">
        <v>0</v>
      </c>
      <c r="G148" s="7" t="s">
        <v>0</v>
      </c>
      <c r="H148" s="7" t="s">
        <v>0</v>
      </c>
      <c r="I148" s="7" t="s">
        <v>0</v>
      </c>
      <c r="J148" s="7" t="s">
        <v>0</v>
      </c>
      <c r="K148" s="7" t="s">
        <v>0</v>
      </c>
      <c r="L148" s="7" t="s">
        <v>0</v>
      </c>
      <c r="M148" s="7" t="s">
        <v>0</v>
      </c>
      <c r="N148" s="7" t="s">
        <v>0</v>
      </c>
      <c r="O148" s="7" t="s">
        <v>0</v>
      </c>
      <c r="P148" s="7" t="s">
        <v>0</v>
      </c>
      <c r="Q148" s="7" t="s">
        <v>0</v>
      </c>
      <c r="R148" s="7" t="s">
        <v>0</v>
      </c>
      <c r="S148" s="7" t="s">
        <v>0</v>
      </c>
      <c r="T148" s="7" t="s">
        <v>0</v>
      </c>
      <c r="U148" s="7" t="s">
        <v>0</v>
      </c>
      <c r="V148" s="7" t="s">
        <v>0</v>
      </c>
      <c r="W148" s="16" t="str">
        <f>HYPERLINK("http://www.aruplab.com/Testing-Information/resources/HotLines/HotLineDocs/Nov2023QHL/3016908.pdf","H")</f>
        <v>H</v>
      </c>
      <c r="X148" s="16" t="str">
        <f>HYPERLINK("http://www.aruplab.com/Testing-Information/resources/HotLines/TDMix/Nov2023QHL/3016908.xlsx","T")</f>
        <v>T</v>
      </c>
      <c r="Y148" s="7" t="s">
        <v>0</v>
      </c>
      <c r="Z148" s="16" t="str">
        <f>HYPERLINK("https://connect.aruplab.com/Pricing/TestPrice/3016908/D11132023","P")</f>
        <v>P</v>
      </c>
      <c r="AA148" s="8">
        <v>45243</v>
      </c>
    </row>
    <row r="149" spans="1:27" ht="30">
      <c r="A149" s="6" t="s">
        <v>453</v>
      </c>
      <c r="B149" s="6" t="s">
        <v>454</v>
      </c>
      <c r="C149" s="6" t="s">
        <v>455</v>
      </c>
      <c r="D149" s="7" t="s">
        <v>35</v>
      </c>
      <c r="E149" s="7" t="s">
        <v>0</v>
      </c>
      <c r="F149" s="7" t="s">
        <v>0</v>
      </c>
      <c r="G149" s="7" t="s">
        <v>0</v>
      </c>
      <c r="H149" s="7" t="s">
        <v>0</v>
      </c>
      <c r="I149" s="7" t="s">
        <v>0</v>
      </c>
      <c r="J149" s="7" t="s">
        <v>0</v>
      </c>
      <c r="K149" s="7" t="s">
        <v>0</v>
      </c>
      <c r="L149" s="7" t="s">
        <v>0</v>
      </c>
      <c r="M149" s="7" t="s">
        <v>0</v>
      </c>
      <c r="N149" s="7" t="s">
        <v>0</v>
      </c>
      <c r="O149" s="7" t="s">
        <v>0</v>
      </c>
      <c r="P149" s="7" t="s">
        <v>0</v>
      </c>
      <c r="Q149" s="7" t="s">
        <v>0</v>
      </c>
      <c r="R149" s="7" t="s">
        <v>0</v>
      </c>
      <c r="S149" s="7" t="s">
        <v>0</v>
      </c>
      <c r="T149" s="7" t="s">
        <v>0</v>
      </c>
      <c r="U149" s="7" t="s">
        <v>0</v>
      </c>
      <c r="V149" s="7" t="s">
        <v>0</v>
      </c>
      <c r="W149" s="16" t="str">
        <f>HYPERLINK("http://www.aruplab.com/Testing-Information/resources/HotLines/HotLineDocs/Nov2023QHL/3016920.pdf","H")</f>
        <v>H</v>
      </c>
      <c r="X149" s="16" t="str">
        <f>HYPERLINK("http://www.aruplab.com/Testing-Information/resources/HotLines/TDMix/Nov2023QHL/3016920.xlsx","T")</f>
        <v>T</v>
      </c>
      <c r="Y149" s="7" t="s">
        <v>0</v>
      </c>
      <c r="Z149" s="16" t="str">
        <f>HYPERLINK("https://connect.aruplab.com/Pricing/TestPrice/3016920/D11132023","P")</f>
        <v>P</v>
      </c>
      <c r="AA149" s="8">
        <v>45243</v>
      </c>
    </row>
    <row r="150" spans="1:27" ht="45">
      <c r="A150" s="6" t="s">
        <v>456</v>
      </c>
      <c r="B150" s="6" t="s">
        <v>457</v>
      </c>
      <c r="C150" s="6" t="s">
        <v>458</v>
      </c>
      <c r="D150" s="7" t="s">
        <v>35</v>
      </c>
      <c r="E150" s="7" t="s">
        <v>0</v>
      </c>
      <c r="F150" s="7" t="s">
        <v>0</v>
      </c>
      <c r="G150" s="7" t="s">
        <v>0</v>
      </c>
      <c r="H150" s="7" t="s">
        <v>0</v>
      </c>
      <c r="I150" s="7" t="s">
        <v>0</v>
      </c>
      <c r="J150" s="7" t="s">
        <v>0</v>
      </c>
      <c r="K150" s="7" t="s">
        <v>0</v>
      </c>
      <c r="L150" s="7" t="s">
        <v>0</v>
      </c>
      <c r="M150" s="7" t="s">
        <v>0</v>
      </c>
      <c r="N150" s="7" t="s">
        <v>0</v>
      </c>
      <c r="O150" s="7" t="s">
        <v>0</v>
      </c>
      <c r="P150" s="7" t="s">
        <v>0</v>
      </c>
      <c r="Q150" s="7" t="s">
        <v>0</v>
      </c>
      <c r="R150" s="7" t="s">
        <v>0</v>
      </c>
      <c r="S150" s="7" t="s">
        <v>0</v>
      </c>
      <c r="T150" s="7" t="s">
        <v>0</v>
      </c>
      <c r="U150" s="7" t="s">
        <v>0</v>
      </c>
      <c r="V150" s="7" t="s">
        <v>0</v>
      </c>
      <c r="W150" s="16" t="str">
        <f>HYPERLINK("http://www.aruplab.com/Testing-Information/resources/HotLines/HotLineDocs/Nov2023QHL/3016927.pdf","H")</f>
        <v>H</v>
      </c>
      <c r="X150" s="16" t="str">
        <f>HYPERLINK("http://www.aruplab.com/Testing-Information/resources/HotLines/TDMix/Nov2023QHL/3016927.xlsx","T")</f>
        <v>T</v>
      </c>
      <c r="Y150" s="16" t="str">
        <f>HYPERLINK("http://www.aruplab.com/Testing-Information/resources/HotLines/Sample_Reports/Nov2023QHL/3016927_Factor 13 Qualitative with Reflex to Factor 13 11 Mix_FACTOR13.pdf","E")</f>
        <v>E</v>
      </c>
      <c r="Z150" s="16" t="str">
        <f>HYPERLINK("https://connect.aruplab.com/Pricing/TestPrice/3016927/D11132023","P")</f>
        <v>P</v>
      </c>
      <c r="AA150" s="8">
        <v>45243</v>
      </c>
    </row>
    <row r="151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2023-10-30T20:09:57Z</dcterms:created>
  <dcterms:modified xsi:type="dcterms:W3CDTF">2023-12-06T19:41:29Z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2023-10-30T20:09:50Z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22aa241f-16d6-43c7-a88b-818c7f4af64d</vt:lpwstr>
  </property>
  <property fmtid="{D5CDD505-2E9C-101B-9397-08002B2CF9AE}" pid="8" name="MSIP_Label_7528a15d-fe30-4bc2-853f-da171899c8c3_ContentBits">
    <vt:lpwstr>2</vt:lpwstr>
  </property>
</Properties>
</file>