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Lab and Clinical IT\"/>
    </mc:Choice>
  </mc:AlternateContent>
  <xr:revisionPtr revIDLastSave="0" documentId="13_ncr:1_{900DBA3C-1EEA-479B-A230-8DFFE38AB4B3}" xr6:coauthVersionLast="47" xr6:coauthVersionMax="47" xr10:uidLastSave="{00000000-0000-0000-0000-000000000000}"/>
  <bookViews>
    <workbookView xWindow="1170" yWindow="1170" windowWidth="26745" windowHeight="14955" xr2:uid="{00000000-000D-0000-FFFF-FFFF00000000}"/>
  </bookViews>
  <sheets>
    <sheet name="Summary Of Changes (date dropdo" sheetId="1" r:id="rId1"/>
  </sheets>
  <definedNames>
    <definedName name="_xlnm._FilterDatabase" localSheetId="0" hidden="1">'Summary Of Changes (date dropdo'!$A$8:$AB$83</definedName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3" i="1" l="1"/>
  <c r="Y83" i="1"/>
  <c r="X83" i="1"/>
  <c r="W83" i="1"/>
  <c r="Z82" i="1"/>
  <c r="Y82" i="1"/>
  <c r="X82" i="1"/>
  <c r="W82" i="1"/>
  <c r="Z81" i="1"/>
  <c r="Y81" i="1"/>
  <c r="X81" i="1"/>
  <c r="W81" i="1"/>
  <c r="Z80" i="1"/>
  <c r="Y80" i="1"/>
  <c r="X80" i="1"/>
  <c r="W80" i="1"/>
  <c r="Z79" i="1"/>
  <c r="Y79" i="1"/>
  <c r="X79" i="1"/>
  <c r="W79" i="1"/>
  <c r="Z78" i="1"/>
  <c r="Y78" i="1"/>
  <c r="X78" i="1"/>
  <c r="W78" i="1"/>
  <c r="Z77" i="1"/>
  <c r="Y77" i="1"/>
  <c r="X77" i="1"/>
  <c r="W77" i="1"/>
  <c r="Z76" i="1"/>
  <c r="Y76" i="1"/>
  <c r="X76" i="1"/>
  <c r="W76" i="1"/>
  <c r="Z75" i="1"/>
  <c r="Y75" i="1"/>
  <c r="X75" i="1"/>
  <c r="W75" i="1"/>
  <c r="Z74" i="1"/>
  <c r="Y74" i="1"/>
  <c r="X74" i="1"/>
  <c r="W74" i="1"/>
  <c r="Z73" i="1"/>
  <c r="Y73" i="1"/>
  <c r="X73" i="1"/>
  <c r="W73" i="1"/>
  <c r="Z72" i="1"/>
  <c r="Y72" i="1"/>
  <c r="X72" i="1"/>
  <c r="W72" i="1"/>
  <c r="Z71" i="1"/>
  <c r="Y71" i="1"/>
  <c r="X71" i="1"/>
  <c r="W71" i="1"/>
  <c r="Z70" i="1"/>
  <c r="Y70" i="1"/>
  <c r="X70" i="1"/>
  <c r="W70" i="1"/>
  <c r="Z69" i="1"/>
  <c r="Y69" i="1"/>
  <c r="X69" i="1"/>
  <c r="W69" i="1"/>
  <c r="Z68" i="1"/>
  <c r="Y68" i="1"/>
  <c r="X68" i="1"/>
  <c r="W68" i="1"/>
  <c r="Z67" i="1"/>
  <c r="Y67" i="1"/>
  <c r="X67" i="1"/>
  <c r="W67" i="1"/>
  <c r="Z66" i="1"/>
  <c r="Y66" i="1"/>
  <c r="X66" i="1"/>
  <c r="W66" i="1"/>
  <c r="Z65" i="1"/>
  <c r="Y65" i="1"/>
  <c r="X65" i="1"/>
  <c r="W65" i="1"/>
  <c r="Z64" i="1"/>
  <c r="Y64" i="1"/>
  <c r="X64" i="1"/>
  <c r="W64" i="1"/>
  <c r="Z63" i="1"/>
  <c r="Y63" i="1"/>
  <c r="X63" i="1"/>
  <c r="W63" i="1"/>
  <c r="Z62" i="1"/>
  <c r="Y62" i="1"/>
  <c r="X62" i="1"/>
  <c r="W62" i="1"/>
  <c r="Z61" i="1"/>
  <c r="X61" i="1"/>
  <c r="W61" i="1"/>
  <c r="W60" i="1"/>
  <c r="Z59" i="1"/>
  <c r="Y59" i="1"/>
  <c r="X59" i="1"/>
  <c r="W59" i="1"/>
  <c r="W58" i="1"/>
  <c r="W57" i="1"/>
  <c r="W56" i="1"/>
  <c r="W55" i="1"/>
  <c r="W54" i="1"/>
  <c r="W53" i="1"/>
  <c r="W52" i="1"/>
  <c r="W51" i="1"/>
  <c r="W50" i="1"/>
  <c r="Y49" i="1"/>
  <c r="X49" i="1"/>
  <c r="W49" i="1"/>
  <c r="Y48" i="1"/>
  <c r="X48" i="1"/>
  <c r="W48" i="1"/>
  <c r="Y47" i="1"/>
  <c r="X47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Y34" i="1"/>
  <c r="X34" i="1"/>
  <c r="W34" i="1"/>
  <c r="W33" i="1"/>
  <c r="W32" i="1"/>
  <c r="W31" i="1"/>
  <c r="W30" i="1"/>
  <c r="W29" i="1"/>
  <c r="W28" i="1"/>
  <c r="W27" i="1"/>
  <c r="W26" i="1"/>
  <c r="W25" i="1"/>
  <c r="W24" i="1"/>
  <c r="Y23" i="1"/>
  <c r="X23" i="1"/>
  <c r="W23" i="1"/>
  <c r="W22" i="1"/>
  <c r="W21" i="1"/>
  <c r="Y20" i="1"/>
  <c r="X20" i="1"/>
  <c r="W20" i="1"/>
  <c r="W19" i="1"/>
  <c r="Y18" i="1"/>
  <c r="X18" i="1"/>
  <c r="W18" i="1"/>
  <c r="Y17" i="1"/>
  <c r="X17" i="1"/>
  <c r="W17" i="1"/>
  <c r="W16" i="1"/>
  <c r="W15" i="1"/>
  <c r="W14" i="1"/>
  <c r="W13" i="1"/>
  <c r="W12" i="1"/>
  <c r="W11" i="1"/>
  <c r="W10" i="1"/>
  <c r="X9" i="1"/>
  <c r="W9" i="1"/>
</calcChain>
</file>

<file path=xl/sharedStrings.xml><?xml version="1.0" encoding="utf-8"?>
<sst xmlns="http://schemas.openxmlformats.org/spreadsheetml/2006/main" count="1885" uniqueCount="259">
  <si>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</si>
  <si>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</si>
  <si>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</si>
  <si>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</si>
  <si>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</si>
  <si>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</si>
  <si>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</si>
  <si>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</si>
  <si>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</si>
  <si>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</si>
  <si>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</si>
  <si>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</si>
  <si>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</si>
  <si>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</si>
  <si>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</si>
  <si>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</si>
  <si>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</si>
  <si>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</si>
  <si>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</si>
  <si>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</si>
  <si>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</si>
  <si>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</si>
  <si>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</si>
  <si>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</si>
  <si>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</si>
  <si>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</si>
  <si>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</si>
  <si>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</si>
  <si>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</si>
  <si>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</si>
  <si>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</si>
  <si>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</si>
  <si>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0010020</t>
  </si>
  <si>
    <t>ABSC-R</t>
  </si>
  <si>
    <t>Antibody Screen RBC with Reflex to Identification</t>
  </si>
  <si>
    <t>x</t>
  </si>
  <si>
    <t>0013003</t>
  </si>
  <si>
    <t>IRL-AB PKG</t>
  </si>
  <si>
    <t>Antibody ID Package (IRL)</t>
  </si>
  <si>
    <t>0013005</t>
  </si>
  <si>
    <t>IRL-ABID</t>
  </si>
  <si>
    <t>Antibody ID RBC Prenatal-Reflex to Titer</t>
  </si>
  <si>
    <t>0020763</t>
  </si>
  <si>
    <t>PCT</t>
  </si>
  <si>
    <t>Procalcitonin</t>
  </si>
  <si>
    <t>0040248</t>
  </si>
  <si>
    <t>KRAS</t>
  </si>
  <si>
    <t>KRAS Mutation Detection</t>
  </si>
  <si>
    <t>0049000</t>
  </si>
  <si>
    <t>LAP</t>
  </si>
  <si>
    <t>Leukocyte Alkaline Phosphatase (Test on Delay as of 7/21/2023)</t>
  </si>
  <si>
    <t>0051750</t>
  </si>
  <si>
    <t>BRAF RFLX</t>
  </si>
  <si>
    <t>BRAF Codon 600 Mutation Detection with Reflex to MLH1 Promoter Methylation</t>
  </si>
  <si>
    <t>0055567</t>
  </si>
  <si>
    <t>T CELL-F</t>
  </si>
  <si>
    <t>T-Cell Clonality Screening by PCR</t>
  </si>
  <si>
    <t>0080260</t>
  </si>
  <si>
    <t>PBGQT</t>
  </si>
  <si>
    <t>Porphobilinogen (PBG), Urine</t>
  </si>
  <si>
    <t>0090120</t>
  </si>
  <si>
    <t>ETOH</t>
  </si>
  <si>
    <t>Ethanol, Serum or Plasma - Medical</t>
  </si>
  <si>
    <t>0092099</t>
  </si>
  <si>
    <t>CD20</t>
  </si>
  <si>
    <t>B-Cell CD20 Expression (Change effective as of 03/20/24: Refer to 3016431)</t>
  </si>
  <si>
    <t>2002181</t>
  </si>
  <si>
    <t>PORUFPBGU</t>
  </si>
  <si>
    <t>Porphyrins and Porphobilinogen (PBG), Urine</t>
  </si>
  <si>
    <t>2002296</t>
  </si>
  <si>
    <t>CHR ST</t>
  </si>
  <si>
    <t>Chromosome Analysis, Solid Tumor</t>
  </si>
  <si>
    <t>2002300</t>
  </si>
  <si>
    <t>CHR ONC</t>
  </si>
  <si>
    <t>Chromosome Analysis, Lymph Node</t>
  </si>
  <si>
    <t>2002327</t>
  </si>
  <si>
    <t>MSI REFLEX</t>
  </si>
  <si>
    <t>Mismatch Repair by Immunohistochemistry with Reflex to BRAF Codon 600 Mutation and MLH1 Promoter Methylation</t>
  </si>
  <si>
    <t>2002440</t>
  </si>
  <si>
    <t>EGFR PCR</t>
  </si>
  <si>
    <t>EGFR Mutation Detection by Pyrosequencing</t>
  </si>
  <si>
    <t>2002498</t>
  </si>
  <si>
    <t>BRAF PCR</t>
  </si>
  <si>
    <t>BRAF Codon 600 Mutation Detection by Pyrosequencing</t>
  </si>
  <si>
    <t>2003036</t>
  </si>
  <si>
    <t>AQP4</t>
  </si>
  <si>
    <t>Aquaporin-4 Receptor Antibody (Change effective as of 05/20/24: Refer to 2013320)</t>
  </si>
  <si>
    <t>2003040</t>
  </si>
  <si>
    <t>PM/SCL</t>
  </si>
  <si>
    <t>PM/Scl-100 Antibody, IgG by Immunoblot</t>
  </si>
  <si>
    <t>2003123</t>
  </si>
  <si>
    <t>NRAS</t>
  </si>
  <si>
    <t>NRAS Mutation Detection by Pyrosequencing</t>
  </si>
  <si>
    <t>2005685</t>
  </si>
  <si>
    <t>JPN M</t>
  </si>
  <si>
    <t>Japanese Encephalitis Virus Antibody, IgM by ELISA (Change effective as of 05/20/24: Refer to 2005689)</t>
  </si>
  <si>
    <t>2005687</t>
  </si>
  <si>
    <t>JPN G</t>
  </si>
  <si>
    <t>Japanese Encephalitis Virus Antibody, IgG by ELISA (Change effective as of 05/20/24: Refer to 2005689)</t>
  </si>
  <si>
    <t>2006193</t>
  </si>
  <si>
    <t>BCELL SCRN</t>
  </si>
  <si>
    <t>B-Cell Clonality Screening (IgH and IgK) by PCR</t>
  </si>
  <si>
    <t>2006444</t>
  </si>
  <si>
    <t>IDH1-2</t>
  </si>
  <si>
    <t>IDH1 and IDH2 Mutation Analysis, exon 4</t>
  </si>
  <si>
    <t>2009318</t>
  </si>
  <si>
    <t>MYD88</t>
  </si>
  <si>
    <t>MYD88 L265P Mutation Detection by PCR, Quantitative</t>
  </si>
  <si>
    <t>2010136</t>
  </si>
  <si>
    <t>CDCO ETOH</t>
  </si>
  <si>
    <t>Alcohol, Urine, Quantitative</t>
  </si>
  <si>
    <t>2011476</t>
  </si>
  <si>
    <t>UPBGQTRAND</t>
  </si>
  <si>
    <t>Porphobilinogen (PBG), Random Urine(Change effective as of 05/20/24: Refer to 0080260 in the May Hotline)</t>
  </si>
  <si>
    <t>2012052</t>
  </si>
  <si>
    <t>HHA SEQ</t>
  </si>
  <si>
    <t>Hereditary Hemolytic Anemia Panel Sequencing</t>
  </si>
  <si>
    <t>2012173</t>
  </si>
  <si>
    <t>U3 FIB</t>
  </si>
  <si>
    <t>Fibrillarin (U3 RNP) Antibody, IgG</t>
  </si>
  <si>
    <t>2013284</t>
  </si>
  <si>
    <t>22C3 IP</t>
  </si>
  <si>
    <t>PD-L1 22C3 IHC with Tumor Proportion Score (TPS) Interpretation, pembrolizumab (KEYTRUDA) and cemiplimab-rwlc (LIBTAYO)</t>
  </si>
  <si>
    <t>2013327</t>
  </si>
  <si>
    <t>AQP4 R</t>
  </si>
  <si>
    <t>Aquaporin-4 Receptor Antibody by ELISA with Reflex to Aquaporin-4 Receptor Antibody, IgG by IFA (Change effective as of 05/20/24: Refer to 2013320)</t>
  </si>
  <si>
    <t>3000082</t>
  </si>
  <si>
    <t>ANA IFA AB</t>
  </si>
  <si>
    <t>Antinuclear Antibody (ANA) with HEp-2 Substrate, IgG by IFA</t>
  </si>
  <si>
    <t>3000197</t>
  </si>
  <si>
    <t>22C3 GAST</t>
  </si>
  <si>
    <t>PD-L1 22C3 IHC with Combined Positive Score (CPS) Interpretation, pembrolizumab (KEYTRUDA)</t>
  </si>
  <si>
    <t>3000399</t>
  </si>
  <si>
    <t>QFT-4</t>
  </si>
  <si>
    <t>QuantiFERON-TB Gold Plus, 4-Tube</t>
  </si>
  <si>
    <t>3000400</t>
  </si>
  <si>
    <t>QFT-PLUS</t>
  </si>
  <si>
    <t>QuantiFERON-TB Gold Plus, 1-Tube</t>
  </si>
  <si>
    <t>3000479</t>
  </si>
  <si>
    <t>SSC PANEL</t>
  </si>
  <si>
    <t>Criteria Systemic Sclerosis Panel</t>
  </si>
  <si>
    <t>3001161</t>
  </si>
  <si>
    <t>FLT3-PCR</t>
  </si>
  <si>
    <t>FLT3 ITD and TKD Mutation Detection</t>
  </si>
  <si>
    <t>3002063</t>
  </si>
  <si>
    <t>FISHMMP</t>
  </si>
  <si>
    <t>Multiple Myeloma Panel by FISH</t>
  </si>
  <si>
    <t>3002105</t>
  </si>
  <si>
    <t>U-PEP</t>
  </si>
  <si>
    <t>Monoclonal Protein Study, 24 hour, Urine</t>
  </si>
  <si>
    <t>3002134</t>
  </si>
  <si>
    <t>IDH1 RFLX</t>
  </si>
  <si>
    <t>IDH1 R132H Point Mutation by Immunohistochemistry with Reflex to IDH1 and IDH2 Mutation Analysis, Exon 4</t>
  </si>
  <si>
    <t>3002135</t>
  </si>
  <si>
    <t>OLIGO PAN</t>
  </si>
  <si>
    <t>1p19q Deletion by FISH and IDH1 R132H Point Mutation by Immunohistochemistry with Reflex to IDH1 and IDH2 Mutation Analysis, Exon 4</t>
  </si>
  <si>
    <t>3002479</t>
  </si>
  <si>
    <t>LIVER PAN</t>
  </si>
  <si>
    <t>Autoimmune Liver Disease Reflexive Panel</t>
  </si>
  <si>
    <t>3003086</t>
  </si>
  <si>
    <t>FA PRO RBC</t>
  </si>
  <si>
    <t>Fatty Acids Profile, Essential in Red Blood Cells</t>
  </si>
  <si>
    <t>3004267</t>
  </si>
  <si>
    <t>IDH12FFPE</t>
  </si>
  <si>
    <t>IDH1 and IDH2 Mutation Analysis Exon 4, Formalin-Fixed, Paraffin-Embedded (FFPE) Tissue</t>
  </si>
  <si>
    <t>3004277</t>
  </si>
  <si>
    <t>MSIPCR</t>
  </si>
  <si>
    <t>Microsatellite Instability (MSI) HNPCC/Lynch Syndrome by PCR</t>
  </si>
  <si>
    <t>3004308</t>
  </si>
  <si>
    <t>MLH1 PCR</t>
  </si>
  <si>
    <t>MLH1 Promoter Methylation</t>
  </si>
  <si>
    <t>3005956</t>
  </si>
  <si>
    <t>MGMT METH</t>
  </si>
  <si>
    <t>MGMT Promoter Methylation Detection by ddPCR</t>
  </si>
  <si>
    <t>3006049</t>
  </si>
  <si>
    <t>AE CSF</t>
  </si>
  <si>
    <t>Autoimmune Encephalitis Reflex Panel, CSF (Change effective as of 05/20/24: Refer to 3006202, 3006211)</t>
  </si>
  <si>
    <t>3006050</t>
  </si>
  <si>
    <t>ENCEPHEXT2</t>
  </si>
  <si>
    <t>Autoimmune Encephalitis Extended Panel, Serum (Change effective as of 05/20/24: Refer to 3006201, 3006210)</t>
  </si>
  <si>
    <t>3006285</t>
  </si>
  <si>
    <t>ADIPO SP</t>
  </si>
  <si>
    <t>Adiponectin Quantitative, Serum/Plasma (Change effective as of 05/20/24: Refer to 3017195 in the May Hotline)</t>
  </si>
  <si>
    <t>3016431</t>
  </si>
  <si>
    <t>CD20 QUANT</t>
  </si>
  <si>
    <t>B-Cell CD20 Expression by Flow Cytometry, Quantitative</t>
  </si>
  <si>
    <t>3016444</t>
  </si>
  <si>
    <t>PHOSPHO T</t>
  </si>
  <si>
    <t>Phospho-Tau/Total-Tau/A Beta42, CSF (Change effective as of 05/20/24: Refer to 3017653 in the May Hotline)</t>
  </si>
  <si>
    <t>3017050</t>
  </si>
  <si>
    <t>RAPID AML</t>
  </si>
  <si>
    <t>Rapid Acute Myeloid Leukemia Targeted Therapy Mutation Panel</t>
  </si>
  <si>
    <t>3017195</t>
  </si>
  <si>
    <t>ADIP SP</t>
  </si>
  <si>
    <t>3017203</t>
  </si>
  <si>
    <t>BRAF NGS</t>
  </si>
  <si>
    <t>3017204</t>
  </si>
  <si>
    <t>BRAF REFL</t>
  </si>
  <si>
    <t>3017209</t>
  </si>
  <si>
    <t>CRC MUT</t>
  </si>
  <si>
    <t>3017222</t>
  </si>
  <si>
    <t>IDH1-IDH2</t>
  </si>
  <si>
    <t>3017230</t>
  </si>
  <si>
    <t>LUNG MUT</t>
  </si>
  <si>
    <t>3017233</t>
  </si>
  <si>
    <t>MEL MUT</t>
  </si>
  <si>
    <t>3017372</t>
  </si>
  <si>
    <t>TPMTGENO</t>
  </si>
  <si>
    <t>TPMT Genotyping</t>
  </si>
  <si>
    <t>3017373</t>
  </si>
  <si>
    <t>NUDT15GENO</t>
  </si>
  <si>
    <t>NUDT15 Genotyping</t>
  </si>
  <si>
    <t>3017399</t>
  </si>
  <si>
    <t>TPSAB1</t>
  </si>
  <si>
    <t>3017440</t>
  </si>
  <si>
    <t>MA2/TA CSF</t>
  </si>
  <si>
    <t>Ma2/Ta Antibody, IgG by Immunoblot, CSF</t>
  </si>
  <si>
    <t>3017441</t>
  </si>
  <si>
    <t>MA2/TA SER</t>
  </si>
  <si>
    <t>Ma2/Ta Antibody, IgG by Immunoblot, Serum</t>
  </si>
  <si>
    <t>3017549</t>
  </si>
  <si>
    <t>HLA B51</t>
  </si>
  <si>
    <t>3017554</t>
  </si>
  <si>
    <t>QFT PLUS</t>
  </si>
  <si>
    <t>QuantiFERON TB-Gold Plus, 1-Tube</t>
  </si>
  <si>
    <t>3017562</t>
  </si>
  <si>
    <t>QFT 4</t>
  </si>
  <si>
    <t>QuantiFERON TB-Gold Plus, 4-Tube</t>
  </si>
  <si>
    <t>3017565</t>
  </si>
  <si>
    <t xml:space="preserve"> TRI A 19</t>
  </si>
  <si>
    <t>Allergen, Food, Wheat Component rTri a 19 Omega 5-Gliadin, IgE</t>
  </si>
  <si>
    <t>3017569</t>
  </si>
  <si>
    <t>WHEAT R</t>
  </si>
  <si>
    <t>Allergen, Food, Wheat and nGliadin With Reflex to Components, IgE</t>
  </si>
  <si>
    <t>3017610</t>
  </si>
  <si>
    <t>IRL AB PKG</t>
  </si>
  <si>
    <t>RBC Antibody ID Package (IRL)</t>
  </si>
  <si>
    <t>3017611</t>
  </si>
  <si>
    <t>IRL ABID</t>
  </si>
  <si>
    <t>RBC Antibody ID Prenatal - Reflex to Titer</t>
  </si>
  <si>
    <t>3017615</t>
  </si>
  <si>
    <t>PDL1 22C3</t>
  </si>
  <si>
    <t>PD-L1 22C3 by IHC</t>
  </si>
  <si>
    <t>3017651</t>
  </si>
  <si>
    <t>VIT C IV</t>
  </si>
  <si>
    <t>3017653</t>
  </si>
  <si>
    <t>ADMRKS CSF</t>
  </si>
  <si>
    <t>Alzheimer's Disease Markers, CSF</t>
  </si>
  <si>
    <t>Effective as of May 20, 2024</t>
  </si>
  <si>
    <t>Adiponectin, Quantitative Serum/Plasma (Available May 3, 2024)</t>
  </si>
  <si>
    <t>BRAF Mutation Detection (Available May 3, 2024)</t>
  </si>
  <si>
    <t>BRAF Mutation Detection with Reflex to MLH1 Promoter Methylation (Available May 3, 2024)</t>
  </si>
  <si>
    <t>Colorectal Cancer Mutation Panel (Available May 3, 2024)</t>
  </si>
  <si>
    <t>IDH1 and IDH2 Mutation Detection (Available May 3, 2024)</t>
  </si>
  <si>
    <t>Lung Cancer Mutation Panel (Available May 3, 2024)</t>
  </si>
  <si>
    <t>Melanoma Mutation Panel (Available May 3, 2024)</t>
  </si>
  <si>
    <t>TPSAB1 Copy Number Analysis by ddPCR (Available May 3, 2024)</t>
  </si>
  <si>
    <t>HLA-B51 Genotyping, Behcet Disease (Available May 3, 2024)</t>
  </si>
  <si>
    <t>Vitamin C, Plasma (High-Dose Therapy) (Available May 3,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</si>
</sst>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84"/>
  <sheetViews>
    <sheetView showGridLines="0" tabSelected="1" zoomScaleNormal="100" workbookViewId="0">
      <selection activeCell="AF8" sqref="AF8"/>
    </sheetView>
  </sheetViews>
  <sheetFormatPr defaultRowHeight="15" x14ac:dyDescent="0.25"/>
  <cols>
    <col min="1" max="1" width="10.42578125" customWidth="1"/>
    <col min="2" max="2" width="11" customWidth="1"/>
    <col min="3" max="3" width="33.28515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 x14ac:dyDescent="0.25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 x14ac:dyDescent="0.25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25" x14ac:dyDescent="0.3">
      <c r="A4" s="15" t="s">
        <v>248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35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9" t="str">
        <f>HYPERLINK("http://www.aruplab.com/Testing-Information/resources/HotLines/HotLineDocs/May2024QHL/0010020.pdf","H")</f>
        <v>H</v>
      </c>
      <c r="X9" s="9" t="str">
        <f>HYPERLINK("http://www.aruplab.com/Testing-Information/resources/HotLines/TDMix/May2024QHL/0010020.xlsx","T")</f>
        <v>T</v>
      </c>
      <c r="Y9" s="7" t="s">
        <v>0</v>
      </c>
      <c r="Z9" s="7" t="s">
        <v>0</v>
      </c>
      <c r="AA9" s="8">
        <v>45433</v>
      </c>
    </row>
    <row r="10" spans="1:27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35</v>
      </c>
      <c r="V10" s="7" t="s">
        <v>0</v>
      </c>
      <c r="W10" s="9" t="str">
        <f>HYPERLINK("http://www.aruplab.com/Testing-Information/resources/HotLines/HotLineDocs/May2024QHL/2024.04.05 May Quarterly Hotline Inactivations.pdf","H")</f>
        <v>H</v>
      </c>
      <c r="X10" s="7" t="s">
        <v>0</v>
      </c>
      <c r="Y10" s="7" t="s">
        <v>0</v>
      </c>
      <c r="Z10" s="7" t="s">
        <v>0</v>
      </c>
      <c r="AA10" s="8">
        <v>45432</v>
      </c>
    </row>
    <row r="11" spans="1:27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35</v>
      </c>
      <c r="V11" s="7" t="s">
        <v>0</v>
      </c>
      <c r="W11" s="9" t="str">
        <f>HYPERLINK("http://www.aruplab.com/Testing-Information/resources/HotLines/HotLineDocs/May2024QHL/2024.04.05 May Quarterly Hotline Inactivations.pdf","H")</f>
        <v>H</v>
      </c>
      <c r="X11" s="7" t="s">
        <v>0</v>
      </c>
      <c r="Y11" s="7" t="s">
        <v>0</v>
      </c>
      <c r="Z11" s="7" t="s">
        <v>0</v>
      </c>
      <c r="AA11" s="8">
        <v>45432</v>
      </c>
    </row>
    <row r="12" spans="1:27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35</v>
      </c>
      <c r="H12" s="7" t="s">
        <v>0</v>
      </c>
      <c r="I12" s="7" t="s">
        <v>0</v>
      </c>
      <c r="J12" s="7" t="s">
        <v>35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9" t="str">
        <f>HYPERLINK("http://www.aruplab.com/Testing-Information/resources/HotLines/HotLineDocs/May2024QHL/0020763.pdf","H")</f>
        <v>H</v>
      </c>
      <c r="X12" s="7" t="s">
        <v>0</v>
      </c>
      <c r="Y12" s="7" t="s">
        <v>0</v>
      </c>
      <c r="Z12" s="7" t="s">
        <v>0</v>
      </c>
      <c r="AA12" s="8">
        <v>45432</v>
      </c>
    </row>
    <row r="13" spans="1:27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35</v>
      </c>
      <c r="W13" s="9" t="str">
        <f>HYPERLINK("http://www.aruplab.com/Testing-Information/resources/HotLines/HotLineDocs/May2024QHL/2024.04.05 May Quarterly Hotline Inactivations.pdf","H")</f>
        <v>H</v>
      </c>
      <c r="X13" s="7" t="s">
        <v>0</v>
      </c>
      <c r="Y13" s="7" t="s">
        <v>0</v>
      </c>
      <c r="Z13" s="7" t="s">
        <v>0</v>
      </c>
      <c r="AA13" s="8">
        <v>45432</v>
      </c>
    </row>
    <row r="14" spans="1:27" ht="30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35</v>
      </c>
      <c r="W14" s="9" t="str">
        <f>HYPERLINK("http://www.aruplab.com/Testing-Information/resources/HotLines/HotLineDocs/May2024QHL/2024.04.05 May Quarterly Hotline Inactivations.pdf","H")</f>
        <v>H</v>
      </c>
      <c r="X14" s="7" t="s">
        <v>0</v>
      </c>
      <c r="Y14" s="7" t="s">
        <v>0</v>
      </c>
      <c r="Z14" s="7" t="s">
        <v>0</v>
      </c>
      <c r="AA14" s="8">
        <v>45432</v>
      </c>
    </row>
    <row r="15" spans="1:27" ht="30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35</v>
      </c>
      <c r="V15" s="7" t="s">
        <v>0</v>
      </c>
      <c r="W15" s="9" t="str">
        <f>HYPERLINK("http://www.aruplab.com/Testing-Information/resources/HotLines/HotLineDocs/May2024QHL/2024.04.05 May Quarterly Hotline Inactivations.pdf","H")</f>
        <v>H</v>
      </c>
      <c r="X15" s="7" t="s">
        <v>0</v>
      </c>
      <c r="Y15" s="7" t="s">
        <v>0</v>
      </c>
      <c r="Z15" s="7" t="s">
        <v>0</v>
      </c>
      <c r="AA15" s="8">
        <v>45432</v>
      </c>
    </row>
    <row r="16" spans="1:27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9" t="str">
        <f>HYPERLINK("http://www.aruplab.com/Testing-Information/resources/HotLines/HotLineDocs/May2024QHL/0055567.pdf","H")</f>
        <v>H</v>
      </c>
      <c r="X16" s="7" t="s">
        <v>0</v>
      </c>
      <c r="Y16" s="7" t="s">
        <v>0</v>
      </c>
      <c r="Z16" s="7" t="s">
        <v>0</v>
      </c>
      <c r="AA16" s="8">
        <v>45432</v>
      </c>
    </row>
    <row r="17" spans="1:27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35</v>
      </c>
      <c r="I17" s="7" t="s">
        <v>0</v>
      </c>
      <c r="J17" s="7" t="s">
        <v>35</v>
      </c>
      <c r="K17" s="7" t="s">
        <v>35</v>
      </c>
      <c r="L17" s="7" t="s">
        <v>0</v>
      </c>
      <c r="M17" s="7" t="s">
        <v>35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9" t="str">
        <f>HYPERLINK("http://www.aruplab.com/Testing-Information/resources/HotLines/HotLineDocs/May2024QHL/0080260.pdf","H")</f>
        <v>H</v>
      </c>
      <c r="X17" s="9" t="str">
        <f>HYPERLINK("http://www.aruplab.com/Testing-Information/resources/HotLines/TDMix/May2024QHL/0080260.xlsx","T")</f>
        <v>T</v>
      </c>
      <c r="Y17" s="9" t="str">
        <f>HYPERLINK("http://www.aruplab.com/Testing-Information/resources/HotLines/Sample_Reports/May2024QHL/0080260_Porphobilinogen PBG, Urine_PBGQT.pdf","E")</f>
        <v>E</v>
      </c>
      <c r="Z17" s="7" t="s">
        <v>0</v>
      </c>
      <c r="AA17" s="8">
        <v>45432</v>
      </c>
    </row>
    <row r="18" spans="1:27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35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9" t="str">
        <f>HYPERLINK("http://www.aruplab.com/Testing-Information/resources/HotLines/HotLineDocs/May2024QHL/0090120.pdf","H")</f>
        <v>H</v>
      </c>
      <c r="X18" s="9" t="str">
        <f>HYPERLINK("http://www.aruplab.com/Testing-Information/resources/HotLines/TDMix/May2024QHL/0090120.xlsx","T")</f>
        <v>T</v>
      </c>
      <c r="Y18" s="9" t="str">
        <f>HYPERLINK("http://www.aruplab.com/Testing-Information/resources/HotLines/Sample_Reports/May2024QHL/0090120_Ethanol, Serum or Plasma Medical_ETOH.pdf","E")</f>
        <v>E</v>
      </c>
      <c r="Z18" s="7" t="s">
        <v>0</v>
      </c>
      <c r="AA18" s="8">
        <v>45432</v>
      </c>
    </row>
    <row r="19" spans="1:27" ht="30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35</v>
      </c>
      <c r="V19" s="7" t="s">
        <v>0</v>
      </c>
      <c r="W19" s="9" t="str">
        <f>HYPERLINK("http://www.aruplab.com/Testing-Information/resources/HotLines/HotLineDocs/May2024QHL/2024.04.05 May Quarterly Hotline Inactivations.pdf","H")</f>
        <v>H</v>
      </c>
      <c r="X19" s="7" t="s">
        <v>0</v>
      </c>
      <c r="Y19" s="7" t="s">
        <v>0</v>
      </c>
      <c r="Z19" s="7" t="s">
        <v>0</v>
      </c>
      <c r="AA19" s="8">
        <v>45432</v>
      </c>
    </row>
    <row r="20" spans="1:27" ht="30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35</v>
      </c>
      <c r="I20" s="7" t="s">
        <v>0</v>
      </c>
      <c r="J20" s="7" t="s">
        <v>35</v>
      </c>
      <c r="K20" s="7" t="s">
        <v>35</v>
      </c>
      <c r="L20" s="7" t="s">
        <v>0</v>
      </c>
      <c r="M20" s="7" t="s">
        <v>35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9" t="str">
        <f>HYPERLINK("http://www.aruplab.com/Testing-Information/resources/HotLines/HotLineDocs/May2024QHL/2002181.pdf","H")</f>
        <v>H</v>
      </c>
      <c r="X20" s="9" t="str">
        <f>HYPERLINK("http://www.aruplab.com/Testing-Information/resources/HotLines/TDMix/May2024QHL/2002181.xlsx","T")</f>
        <v>T</v>
      </c>
      <c r="Y20" s="9" t="str">
        <f>HYPERLINK("http://www.aruplab.com/Testing-Information/resources/HotLines/Sample_Reports/May2024QHL/2002181_Porphyrins and Porphobilinogen PBG, Urine_PORUFPBGU.pdf","E")</f>
        <v>E</v>
      </c>
      <c r="Z20" s="7" t="s">
        <v>0</v>
      </c>
      <c r="AA20" s="8">
        <v>45432</v>
      </c>
    </row>
    <row r="21" spans="1:27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35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9" t="str">
        <f>HYPERLINK("http://www.aruplab.com/Testing-Information/resources/HotLines/HotLineDocs/May2024QHL/2002296.pdf","H")</f>
        <v>H</v>
      </c>
      <c r="X21" s="7" t="s">
        <v>0</v>
      </c>
      <c r="Y21" s="7" t="s">
        <v>0</v>
      </c>
      <c r="Z21" s="7" t="s">
        <v>0</v>
      </c>
      <c r="AA21" s="8">
        <v>45432</v>
      </c>
    </row>
    <row r="22" spans="1:27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35</v>
      </c>
      <c r="G22" s="7" t="s">
        <v>0</v>
      </c>
      <c r="H22" s="7" t="s">
        <v>0</v>
      </c>
      <c r="I22" s="7" t="s">
        <v>35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9" t="str">
        <f>HYPERLINK("http://www.aruplab.com/Testing-Information/resources/HotLines/HotLineDocs/May2024QHL/2002300.pdf","H")</f>
        <v>H</v>
      </c>
      <c r="X22" s="7" t="s">
        <v>0</v>
      </c>
      <c r="Y22" s="7" t="s">
        <v>0</v>
      </c>
      <c r="Z22" s="7" t="s">
        <v>0</v>
      </c>
      <c r="AA22" s="8">
        <v>45432</v>
      </c>
    </row>
    <row r="23" spans="1:27" ht="45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35</v>
      </c>
      <c r="F23" s="7" t="s">
        <v>0</v>
      </c>
      <c r="G23" s="7" t="s">
        <v>0</v>
      </c>
      <c r="H23" s="7" t="s">
        <v>35</v>
      </c>
      <c r="I23" s="7" t="s">
        <v>35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35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9" t="str">
        <f>HYPERLINK("http://www.aruplab.com/Testing-Information/resources/HotLines/HotLineDocs/May2024QHL/2002327.pdf","H")</f>
        <v>H</v>
      </c>
      <c r="X23" s="9" t="str">
        <f>HYPERLINK("http://www.aruplab.com/Testing-Information/resources/HotLines/TDMix/May2024QHL/2002327.xlsx","T")</f>
        <v>T</v>
      </c>
      <c r="Y23" s="9" t="str">
        <f>HYPERLINK("http://www.aruplab.com/Testing-Information/resources/HotLines/Sample_Reports/May2024QHL/2002327_Mismatch Repair by Immunohistochemistry with Reflex to BRAF Mutation Detection with Reflex to MLH1 Promoter Methylation_MSI REFLEX.pdf","E")</f>
        <v>E</v>
      </c>
      <c r="Z23" s="7" t="s">
        <v>0</v>
      </c>
      <c r="AA23" s="8">
        <v>45433</v>
      </c>
    </row>
    <row r="24" spans="1:27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35</v>
      </c>
      <c r="W24" s="9" t="str">
        <f>HYPERLINK("http://www.aruplab.com/Testing-Information/resources/HotLines/HotLineDocs/May2024QHL/2024.04.05 May Quarterly Hotline Inactivations.pdf","H")</f>
        <v>H</v>
      </c>
      <c r="X24" s="7" t="s">
        <v>0</v>
      </c>
      <c r="Y24" s="7" t="s">
        <v>0</v>
      </c>
      <c r="Z24" s="7" t="s">
        <v>0</v>
      </c>
      <c r="AA24" s="8">
        <v>45432</v>
      </c>
    </row>
    <row r="25" spans="1:27" ht="30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35</v>
      </c>
      <c r="V25" s="7" t="s">
        <v>0</v>
      </c>
      <c r="W25" s="9" t="str">
        <f>HYPERLINK("http://www.aruplab.com/Testing-Information/resources/HotLines/HotLineDocs/May2024QHL/2024.04.05 May Quarterly Hotline Inactivations.pdf","H")</f>
        <v>H</v>
      </c>
      <c r="X25" s="7" t="s">
        <v>0</v>
      </c>
      <c r="Y25" s="7" t="s">
        <v>0</v>
      </c>
      <c r="Z25" s="7" t="s">
        <v>0</v>
      </c>
      <c r="AA25" s="8">
        <v>45432</v>
      </c>
    </row>
    <row r="26" spans="1:27" ht="30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35</v>
      </c>
      <c r="V26" s="7" t="s">
        <v>0</v>
      </c>
      <c r="W26" s="9" t="str">
        <f>HYPERLINK("http://www.aruplab.com/Testing-Information/resources/HotLines/HotLineDocs/May2024QHL/2024.04.05 May Quarterly Hotline Inactivations.pdf","H")</f>
        <v>H</v>
      </c>
      <c r="X26" s="7" t="s">
        <v>0</v>
      </c>
      <c r="Y26" s="7" t="s">
        <v>0</v>
      </c>
      <c r="Z26" s="7" t="s">
        <v>0</v>
      </c>
      <c r="AA26" s="8">
        <v>45432</v>
      </c>
    </row>
    <row r="27" spans="1:27" x14ac:dyDescent="0.2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35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9" t="str">
        <f>HYPERLINK("http://www.aruplab.com/Testing-Information/resources/HotLines/HotLineDocs/May2024QHL/2003040.pdf","H")</f>
        <v>H</v>
      </c>
      <c r="X27" s="7" t="s">
        <v>0</v>
      </c>
      <c r="Y27" s="7" t="s">
        <v>0</v>
      </c>
      <c r="Z27" s="7" t="s">
        <v>0</v>
      </c>
      <c r="AA27" s="8">
        <v>45432</v>
      </c>
    </row>
    <row r="28" spans="1:27" x14ac:dyDescent="0.2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35</v>
      </c>
      <c r="W28" s="9" t="str">
        <f>HYPERLINK("http://www.aruplab.com/Testing-Information/resources/HotLines/HotLineDocs/May2024QHL/2024.04.05 May Quarterly Hotline Inactivations.pdf","H")</f>
        <v>H</v>
      </c>
      <c r="X28" s="7" t="s">
        <v>0</v>
      </c>
      <c r="Y28" s="7" t="s">
        <v>0</v>
      </c>
      <c r="Z28" s="7" t="s">
        <v>0</v>
      </c>
      <c r="AA28" s="8">
        <v>45432</v>
      </c>
    </row>
    <row r="29" spans="1:27" ht="30" x14ac:dyDescent="0.2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35</v>
      </c>
      <c r="V29" s="7" t="s">
        <v>0</v>
      </c>
      <c r="W29" s="9" t="str">
        <f>HYPERLINK("http://www.aruplab.com/Testing-Information/resources/HotLines/HotLineDocs/May2024QHL/2024.04.05 May Quarterly Hotline Inactivations.pdf","H")</f>
        <v>H</v>
      </c>
      <c r="X29" s="7" t="s">
        <v>0</v>
      </c>
      <c r="Y29" s="7" t="s">
        <v>0</v>
      </c>
      <c r="Z29" s="7" t="s">
        <v>0</v>
      </c>
      <c r="AA29" s="8">
        <v>45432</v>
      </c>
    </row>
    <row r="30" spans="1:27" ht="30" x14ac:dyDescent="0.2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35</v>
      </c>
      <c r="V30" s="7" t="s">
        <v>0</v>
      </c>
      <c r="W30" s="9" t="str">
        <f>HYPERLINK("http://www.aruplab.com/Testing-Information/resources/HotLines/HotLineDocs/May2024QHL/2024.04.05 May Quarterly Hotline Inactivations.pdf","H")</f>
        <v>H</v>
      </c>
      <c r="X30" s="7" t="s">
        <v>0</v>
      </c>
      <c r="Y30" s="7" t="s">
        <v>0</v>
      </c>
      <c r="Z30" s="7" t="s">
        <v>0</v>
      </c>
      <c r="AA30" s="8">
        <v>45432</v>
      </c>
    </row>
    <row r="31" spans="1:27" ht="30" x14ac:dyDescent="0.2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35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9" t="str">
        <f>HYPERLINK("http://www.aruplab.com/Testing-Information/resources/HotLines/HotLineDocs/May2024QHL/2006193.pdf","H")</f>
        <v>H</v>
      </c>
      <c r="X31" s="7" t="s">
        <v>0</v>
      </c>
      <c r="Y31" s="7" t="s">
        <v>0</v>
      </c>
      <c r="Z31" s="7" t="s">
        <v>0</v>
      </c>
      <c r="AA31" s="8">
        <v>45432</v>
      </c>
    </row>
    <row r="32" spans="1:27" x14ac:dyDescent="0.2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35</v>
      </c>
      <c r="W32" s="9" t="str">
        <f>HYPERLINK("http://www.aruplab.com/Testing-Information/resources/HotLines/HotLineDocs/May2024QHL/2024.04.05 May Quarterly Hotline Inactivations.pdf","H")</f>
        <v>H</v>
      </c>
      <c r="X32" s="7" t="s">
        <v>0</v>
      </c>
      <c r="Y32" s="7" t="s">
        <v>0</v>
      </c>
      <c r="Z32" s="7" t="s">
        <v>0</v>
      </c>
      <c r="AA32" s="8">
        <v>45432</v>
      </c>
    </row>
    <row r="33" spans="1:27" ht="30" x14ac:dyDescent="0.2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35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9" t="str">
        <f>HYPERLINK("http://www.aruplab.com/Testing-Information/resources/HotLines/HotLineDocs/May2024QHL/2009318.pdf","H")</f>
        <v>H</v>
      </c>
      <c r="X33" s="7" t="s">
        <v>0</v>
      </c>
      <c r="Y33" s="7" t="s">
        <v>0</v>
      </c>
      <c r="Z33" s="7" t="s">
        <v>0</v>
      </c>
      <c r="AA33" s="8">
        <v>45432</v>
      </c>
    </row>
    <row r="34" spans="1:27" ht="30" x14ac:dyDescent="0.25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35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9" t="str">
        <f>HYPERLINK("http://www.aruplab.com/Testing-Information/resources/HotLines/HotLineDocs/May2024QHL/2010136.pdf","H")</f>
        <v>H</v>
      </c>
      <c r="X34" s="9" t="str">
        <f>HYPERLINK("http://www.aruplab.com/Testing-Information/resources/HotLines/TDMix/May2024QHL/2010136.xlsx","T")</f>
        <v>T</v>
      </c>
      <c r="Y34" s="9" t="str">
        <f>HYPERLINK("http://www.aruplab.com/Testing-Information/resources/HotLines/Sample_Reports/May2024QHL/2010136_Alcohol, Urine, Quantitative_CDCO ETOH.pdf","E")</f>
        <v>E</v>
      </c>
      <c r="Z34" s="7" t="s">
        <v>0</v>
      </c>
      <c r="AA34" s="8">
        <v>45432</v>
      </c>
    </row>
    <row r="35" spans="1:27" ht="45" x14ac:dyDescent="0.2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35</v>
      </c>
      <c r="V35" s="7" t="s">
        <v>0</v>
      </c>
      <c r="W35" s="9" t="str">
        <f>HYPERLINK("http://www.aruplab.com/Testing-Information/resources/HotLines/HotLineDocs/May2024QHL/2024.04.05 May Quarterly Hotline Inactivations.pdf","H")</f>
        <v>H</v>
      </c>
      <c r="X35" s="7" t="s">
        <v>0</v>
      </c>
      <c r="Y35" s="7" t="s">
        <v>0</v>
      </c>
      <c r="Z35" s="7" t="s">
        <v>0</v>
      </c>
      <c r="AA35" s="8">
        <v>45432</v>
      </c>
    </row>
    <row r="36" spans="1:27" x14ac:dyDescent="0.2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35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9" t="str">
        <f>HYPERLINK("http://www.aruplab.com/Testing-Information/resources/HotLines/HotLineDocs/May2024QHL/2012052.pdf","H")</f>
        <v>H</v>
      </c>
      <c r="X36" s="7" t="s">
        <v>0</v>
      </c>
      <c r="Y36" s="7" t="s">
        <v>0</v>
      </c>
      <c r="Z36" s="7" t="s">
        <v>0</v>
      </c>
      <c r="AA36" s="8">
        <v>45432</v>
      </c>
    </row>
    <row r="37" spans="1:27" x14ac:dyDescent="0.2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35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9" t="str">
        <f>HYPERLINK("http://www.aruplab.com/Testing-Information/resources/HotLines/HotLineDocs/May2024QHL/2012173.pdf","H")</f>
        <v>H</v>
      </c>
      <c r="X37" s="7" t="s">
        <v>0</v>
      </c>
      <c r="Y37" s="7" t="s">
        <v>0</v>
      </c>
      <c r="Z37" s="7" t="s">
        <v>0</v>
      </c>
      <c r="AA37" s="8">
        <v>45432</v>
      </c>
    </row>
    <row r="38" spans="1:27" ht="45" x14ac:dyDescent="0.2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35</v>
      </c>
      <c r="V38" s="7" t="s">
        <v>0</v>
      </c>
      <c r="W38" s="9" t="str">
        <f>HYPERLINK("http://www.aruplab.com/Testing-Information/resources/HotLines/HotLineDocs/May2024QHL/2024.04.05 May Quarterly Hotline Inactivations.pdf","H")</f>
        <v>H</v>
      </c>
      <c r="X38" s="7" t="s">
        <v>0</v>
      </c>
      <c r="Y38" s="7" t="s">
        <v>0</v>
      </c>
      <c r="Z38" s="7" t="s">
        <v>0</v>
      </c>
      <c r="AA38" s="8">
        <v>45432</v>
      </c>
    </row>
    <row r="39" spans="1:27" ht="45" x14ac:dyDescent="0.2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35</v>
      </c>
      <c r="V39" s="7" t="s">
        <v>0</v>
      </c>
      <c r="W39" s="9" t="str">
        <f>HYPERLINK("http://www.aruplab.com/Testing-Information/resources/HotLines/HotLineDocs/May2024QHL/2024.04.05 May Quarterly Hotline Inactivations.pdf","H")</f>
        <v>H</v>
      </c>
      <c r="X39" s="7" t="s">
        <v>0</v>
      </c>
      <c r="Y39" s="7" t="s">
        <v>0</v>
      </c>
      <c r="Z39" s="7" t="s">
        <v>0</v>
      </c>
      <c r="AA39" s="8">
        <v>45432</v>
      </c>
    </row>
    <row r="40" spans="1:27" ht="30" x14ac:dyDescent="0.2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35</v>
      </c>
      <c r="G40" s="7" t="s">
        <v>35</v>
      </c>
      <c r="H40" s="7" t="s">
        <v>0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9" t="str">
        <f>HYPERLINK("http://www.aruplab.com/Testing-Information/resources/HotLines/HotLineDocs/May2024QHL/3000082.pdf","H")</f>
        <v>H</v>
      </c>
      <c r="X40" s="7" t="s">
        <v>0</v>
      </c>
      <c r="Y40" s="7" t="s">
        <v>0</v>
      </c>
      <c r="Z40" s="7" t="s">
        <v>0</v>
      </c>
      <c r="AA40" s="8">
        <v>45432</v>
      </c>
    </row>
    <row r="41" spans="1:27" ht="30" x14ac:dyDescent="0.2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35</v>
      </c>
      <c r="V41" s="7" t="s">
        <v>0</v>
      </c>
      <c r="W41" s="9" t="str">
        <f>HYPERLINK("http://www.aruplab.com/Testing-Information/resources/HotLines/HotLineDocs/May2024QHL/2024.04.05 May Quarterly Hotline Inactivations.pdf","H")</f>
        <v>H</v>
      </c>
      <c r="X41" s="7" t="s">
        <v>0</v>
      </c>
      <c r="Y41" s="7" t="s">
        <v>0</v>
      </c>
      <c r="Z41" s="7" t="s">
        <v>0</v>
      </c>
      <c r="AA41" s="8">
        <v>45432</v>
      </c>
    </row>
    <row r="42" spans="1:27" x14ac:dyDescent="0.2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35</v>
      </c>
      <c r="V42" s="7" t="s">
        <v>0</v>
      </c>
      <c r="W42" s="9" t="str">
        <f>HYPERLINK("http://www.aruplab.com/Testing-Information/resources/HotLines/HotLineDocs/May2024QHL/2024.04.05 May Quarterly Hotline Inactivations.pdf","H")</f>
        <v>H</v>
      </c>
      <c r="X42" s="7" t="s">
        <v>0</v>
      </c>
      <c r="Y42" s="7" t="s">
        <v>0</v>
      </c>
      <c r="Z42" s="7" t="s">
        <v>0</v>
      </c>
      <c r="AA42" s="8">
        <v>45432</v>
      </c>
    </row>
    <row r="43" spans="1:27" x14ac:dyDescent="0.2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35</v>
      </c>
      <c r="V43" s="7" t="s">
        <v>0</v>
      </c>
      <c r="W43" s="9" t="str">
        <f>HYPERLINK("http://www.aruplab.com/Testing-Information/resources/HotLines/HotLineDocs/May2024QHL/2024.04.05 May Quarterly Hotline Inactivations.pdf","H")</f>
        <v>H</v>
      </c>
      <c r="X43" s="7" t="s">
        <v>0</v>
      </c>
      <c r="Y43" s="7" t="s">
        <v>0</v>
      </c>
      <c r="Z43" s="7" t="s">
        <v>0</v>
      </c>
      <c r="AA43" s="8">
        <v>45432</v>
      </c>
    </row>
    <row r="44" spans="1:27" x14ac:dyDescent="0.2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35</v>
      </c>
      <c r="G44" s="7" t="s">
        <v>0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9" t="str">
        <f>HYPERLINK("http://www.aruplab.com/Testing-Information/resources/HotLines/HotLineDocs/May2024QHL/3000479.pdf","H")</f>
        <v>H</v>
      </c>
      <c r="X44" s="7" t="s">
        <v>0</v>
      </c>
      <c r="Y44" s="7" t="s">
        <v>0</v>
      </c>
      <c r="Z44" s="7" t="s">
        <v>0</v>
      </c>
      <c r="AA44" s="8">
        <v>45432</v>
      </c>
    </row>
    <row r="45" spans="1:27" x14ac:dyDescent="0.25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35</v>
      </c>
      <c r="G45" s="7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9" t="str">
        <f>HYPERLINK("http://www.aruplab.com/Testing-Information/resources/HotLines/HotLineDocs/May2024QHL/3001161.pdf","H")</f>
        <v>H</v>
      </c>
      <c r="X45" s="7" t="s">
        <v>0</v>
      </c>
      <c r="Y45" s="7" t="s">
        <v>0</v>
      </c>
      <c r="Z45" s="7" t="s">
        <v>0</v>
      </c>
      <c r="AA45" s="8">
        <v>45432</v>
      </c>
    </row>
    <row r="46" spans="1:27" x14ac:dyDescent="0.2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35</v>
      </c>
      <c r="G46" s="7" t="s">
        <v>0</v>
      </c>
      <c r="H46" s="7" t="s">
        <v>0</v>
      </c>
      <c r="I46" s="7" t="s">
        <v>35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9" t="str">
        <f>HYPERLINK("http://www.aruplab.com/Testing-Information/resources/HotLines/HotLineDocs/May2024QHL/3002063.pdf","H")</f>
        <v>H</v>
      </c>
      <c r="X46" s="7" t="s">
        <v>0</v>
      </c>
      <c r="Y46" s="7" t="s">
        <v>0</v>
      </c>
      <c r="Z46" s="7" t="s">
        <v>0</v>
      </c>
      <c r="AA46" s="8">
        <v>45432</v>
      </c>
    </row>
    <row r="47" spans="1:27" x14ac:dyDescent="0.2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0</v>
      </c>
      <c r="H47" s="7" t="s">
        <v>35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35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9" t="str">
        <f>HYPERLINK("http://www.aruplab.com/Testing-Information/resources/HotLines/HotLineDocs/May2024QHL/3002105.pdf","H")</f>
        <v>H</v>
      </c>
      <c r="X47" s="9" t="str">
        <f>HYPERLINK("http://www.aruplab.com/Testing-Information/resources/HotLines/TDMix/May2024QHL/3002105.xlsx","T")</f>
        <v>T</v>
      </c>
      <c r="Y47" s="9" t="str">
        <f>HYPERLINK("http://www.aruplab.com/Testing-Information/resources/HotLines/Sample_Reports/May2024QHL/3002105_Monoclonal Protein Study, 24 hour, Urine_U-PEP.pdf","E")</f>
        <v>E</v>
      </c>
      <c r="Z47" s="7" t="s">
        <v>0</v>
      </c>
      <c r="AA47" s="8">
        <v>45432</v>
      </c>
    </row>
    <row r="48" spans="1:27" ht="45" x14ac:dyDescent="0.2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35</v>
      </c>
      <c r="F48" s="7" t="s">
        <v>0</v>
      </c>
      <c r="G48" s="7" t="s">
        <v>0</v>
      </c>
      <c r="H48" s="7" t="s">
        <v>0</v>
      </c>
      <c r="I48" s="7" t="s">
        <v>35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35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9" t="str">
        <f>HYPERLINK("http://www.aruplab.com/Testing-Information/resources/HotLines/HotLineDocs/May2024QHL/3002134.pdf","H")</f>
        <v>H</v>
      </c>
      <c r="X48" s="9" t="str">
        <f>HYPERLINK("http://www.aruplab.com/Testing-Information/resources/HotLines/TDMix/May2024QHL/3002134.xlsx","T")</f>
        <v>T</v>
      </c>
      <c r="Y48" s="9" t="str">
        <f>HYPERLINK("http://www.aruplab.com/Testing-Information/resources/HotLines/Sample_Reports/May2024QHL/3002134_IDH1 R132H Point Mutation by Immunohistochemistry With Reflex to IDH1 and IDH2 Mutation Detection_IDH1 RFLX.pdf","E")</f>
        <v>E</v>
      </c>
      <c r="Z48" s="7" t="s">
        <v>0</v>
      </c>
      <c r="AA48" s="8">
        <v>45433</v>
      </c>
    </row>
    <row r="49" spans="1:27" ht="45" x14ac:dyDescent="0.2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35</v>
      </c>
      <c r="F49" s="7" t="s">
        <v>0</v>
      </c>
      <c r="G49" s="7" t="s">
        <v>0</v>
      </c>
      <c r="H49" s="7" t="s">
        <v>0</v>
      </c>
      <c r="I49" s="7" t="s">
        <v>35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35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9" t="str">
        <f>HYPERLINK("http://www.aruplab.com/Testing-Information/resources/HotLines/HotLineDocs/May2024QHL/3002135.pdf","H")</f>
        <v>H</v>
      </c>
      <c r="X49" s="9" t="str">
        <f>HYPERLINK("http://www.aruplab.com/Testing-Information/resources/HotLines/TDMix/May2024QHL/3002135.xlsx","T")</f>
        <v>T</v>
      </c>
      <c r="Y49" s="9" t="str">
        <f>HYPERLINK("http://www.aruplab.com/Testing-Information/resources/HotLines/Sample_Reports/May2024QHL/3002135_Mismatch Repair by Immunohistochemistry with Reflex to BRAF Mutation Detection with Reflex to MLH1 Promoter Methylation_OLIGO PAN.pdf","E")</f>
        <v>E</v>
      </c>
      <c r="Z49" s="7" t="s">
        <v>0</v>
      </c>
      <c r="AA49" s="8">
        <v>45433</v>
      </c>
    </row>
    <row r="50" spans="1:27" x14ac:dyDescent="0.2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35</v>
      </c>
      <c r="G50" s="7" t="s">
        <v>35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9" t="str">
        <f>HYPERLINK("http://www.aruplab.com/Testing-Information/resources/HotLines/HotLineDocs/May2024QHL/3002479.pdf","H")</f>
        <v>H</v>
      </c>
      <c r="X50" s="7" t="s">
        <v>0</v>
      </c>
      <c r="Y50" s="7" t="s">
        <v>0</v>
      </c>
      <c r="Z50" s="7" t="s">
        <v>0</v>
      </c>
      <c r="AA50" s="8">
        <v>45432</v>
      </c>
    </row>
    <row r="51" spans="1:27" ht="30" x14ac:dyDescent="0.2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35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9" t="str">
        <f>HYPERLINK("http://www.aruplab.com/Testing-Information/resources/HotLines/HotLineDocs/May2024QHL/3003086.pdf","H")</f>
        <v>H</v>
      </c>
      <c r="X51" s="7" t="s">
        <v>0</v>
      </c>
      <c r="Y51" s="7" t="s">
        <v>0</v>
      </c>
      <c r="Z51" s="7" t="s">
        <v>0</v>
      </c>
      <c r="AA51" s="8">
        <v>45432</v>
      </c>
    </row>
    <row r="52" spans="1:27" ht="30" x14ac:dyDescent="0.2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35</v>
      </c>
      <c r="V52" s="7" t="s">
        <v>0</v>
      </c>
      <c r="W52" s="9" t="str">
        <f>HYPERLINK("http://www.aruplab.com/Testing-Information/resources/HotLines/HotLineDocs/May2024QHL/2024.04.05 May Quarterly Hotline Inactivations.pdf","H")</f>
        <v>H</v>
      </c>
      <c r="X52" s="7" t="s">
        <v>0</v>
      </c>
      <c r="Y52" s="7" t="s">
        <v>0</v>
      </c>
      <c r="Z52" s="7" t="s">
        <v>0</v>
      </c>
      <c r="AA52" s="8">
        <v>45432</v>
      </c>
    </row>
    <row r="53" spans="1:27" ht="30" x14ac:dyDescent="0.25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35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9" t="str">
        <f>HYPERLINK("http://www.aruplab.com/Testing-Information/resources/HotLines/HotLineDocs/May2024QHL/3004277.pdf","H")</f>
        <v>H</v>
      </c>
      <c r="X53" s="7" t="s">
        <v>0</v>
      </c>
      <c r="Y53" s="7" t="s">
        <v>0</v>
      </c>
      <c r="Z53" s="7" t="s">
        <v>0</v>
      </c>
      <c r="AA53" s="8">
        <v>45432</v>
      </c>
    </row>
    <row r="54" spans="1:27" x14ac:dyDescent="0.2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35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9" t="str">
        <f>HYPERLINK("http://www.aruplab.com/Testing-Information/resources/HotLines/HotLineDocs/May2024QHL/3004308.pdf","H")</f>
        <v>H</v>
      </c>
      <c r="X54" s="7" t="s">
        <v>0</v>
      </c>
      <c r="Y54" s="7" t="s">
        <v>0</v>
      </c>
      <c r="Z54" s="7" t="s">
        <v>0</v>
      </c>
      <c r="AA54" s="8">
        <v>45432</v>
      </c>
    </row>
    <row r="55" spans="1:27" ht="30" x14ac:dyDescent="0.25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35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9" t="str">
        <f>HYPERLINK("http://www.aruplab.com/Testing-Information/resources/HotLines/HotLineDocs/May2024QHL/3005956.pdf","H")</f>
        <v>H</v>
      </c>
      <c r="X55" s="7" t="s">
        <v>0</v>
      </c>
      <c r="Y55" s="7" t="s">
        <v>0</v>
      </c>
      <c r="Z55" s="7" t="s">
        <v>0</v>
      </c>
      <c r="AA55" s="8">
        <v>45432</v>
      </c>
    </row>
    <row r="56" spans="1:27" ht="45" x14ac:dyDescent="0.25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35</v>
      </c>
      <c r="V56" s="7" t="s">
        <v>0</v>
      </c>
      <c r="W56" s="9" t="str">
        <f>HYPERLINK("http://www.aruplab.com/Testing-Information/resources/HotLines/HotLineDocs/May2024QHL/2024.04.05 May Quarterly Hotline Inactivations.pdf","H")</f>
        <v>H</v>
      </c>
      <c r="X56" s="7" t="s">
        <v>0</v>
      </c>
      <c r="Y56" s="7" t="s">
        <v>0</v>
      </c>
      <c r="Z56" s="7" t="s">
        <v>0</v>
      </c>
      <c r="AA56" s="8">
        <v>45432</v>
      </c>
    </row>
    <row r="57" spans="1:27" ht="45" x14ac:dyDescent="0.2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35</v>
      </c>
      <c r="V57" s="7" t="s">
        <v>0</v>
      </c>
      <c r="W57" s="9" t="str">
        <f>HYPERLINK("http://www.aruplab.com/Testing-Information/resources/HotLines/HotLineDocs/May2024QHL/2024.04.05 May Quarterly Hotline Inactivations.pdf","H")</f>
        <v>H</v>
      </c>
      <c r="X57" s="7" t="s">
        <v>0</v>
      </c>
      <c r="Y57" s="7" t="s">
        <v>0</v>
      </c>
      <c r="Z57" s="7" t="s">
        <v>0</v>
      </c>
      <c r="AA57" s="8">
        <v>45432</v>
      </c>
    </row>
    <row r="58" spans="1:27" ht="45" x14ac:dyDescent="0.25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35</v>
      </c>
      <c r="V58" s="7" t="s">
        <v>0</v>
      </c>
      <c r="W58" s="9" t="str">
        <f>HYPERLINK("http://www.aruplab.com/Testing-Information/resources/HotLines/HotLineDocs/May2024QHL/2024.04.05 May Quarterly Hotline Inactivations.pdf","H")</f>
        <v>H</v>
      </c>
      <c r="X58" s="7" t="s">
        <v>0</v>
      </c>
      <c r="Y58" s="7" t="s">
        <v>0</v>
      </c>
      <c r="Z58" s="7" t="s">
        <v>0</v>
      </c>
      <c r="AA58" s="8">
        <v>45432</v>
      </c>
    </row>
    <row r="59" spans="1:27" ht="30" x14ac:dyDescent="0.25">
      <c r="A59" s="6" t="s">
        <v>183</v>
      </c>
      <c r="B59" s="6" t="s">
        <v>184</v>
      </c>
      <c r="C59" s="6" t="s">
        <v>185</v>
      </c>
      <c r="D59" s="7" t="s">
        <v>35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9" t="str">
        <f>HYPERLINK("http://www.aruplab.com/Testing-Information/resources/HotLines/HotLineDocs/May2024QHL/3016431.pdf","H")</f>
        <v>H</v>
      </c>
      <c r="X59" s="9" t="str">
        <f>HYPERLINK("http://www.aruplab.com/Testing-Information/resources/HotLines/TDMix/May2024QHL/3016431.xlsx","T")</f>
        <v>T</v>
      </c>
      <c r="Y59" s="9" t="str">
        <f>HYPERLINK("http://www.aruplab.com/Testing-Information/resources/HotLines/Sample_Reports/May2024QHL/3016431_B-Cell CD20 Expression by Flow Cytometry_CD20 QUANT.pdf","E")</f>
        <v>E</v>
      </c>
      <c r="Z59" s="9" t="str">
        <f>HYPERLINK("https://connect.aruplab.com/Pricing/TestPrice/3016431/D05202024","P")</f>
        <v>P</v>
      </c>
      <c r="AA59" s="8">
        <v>45384</v>
      </c>
    </row>
    <row r="60" spans="1:27" ht="45" x14ac:dyDescent="0.2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35</v>
      </c>
      <c r="V60" s="7" t="s">
        <v>0</v>
      </c>
      <c r="W60" s="9" t="str">
        <f>HYPERLINK("http://www.aruplab.com/Testing-Information/resources/HotLines/HotLineDocs/May2024QHL/2024.04.05 May Quarterly Hotline Inactivations.pdf","H")</f>
        <v>H</v>
      </c>
      <c r="X60" s="7" t="s">
        <v>0</v>
      </c>
      <c r="Y60" s="7" t="s">
        <v>0</v>
      </c>
      <c r="Z60" s="7" t="s">
        <v>0</v>
      </c>
      <c r="AA60" s="8">
        <v>45432</v>
      </c>
    </row>
    <row r="61" spans="1:27" ht="30" x14ac:dyDescent="0.25">
      <c r="A61" s="6" t="s">
        <v>189</v>
      </c>
      <c r="B61" s="6" t="s">
        <v>190</v>
      </c>
      <c r="C61" s="6" t="s">
        <v>191</v>
      </c>
      <c r="D61" s="7" t="s">
        <v>35</v>
      </c>
      <c r="E61" s="7" t="s">
        <v>0</v>
      </c>
      <c r="F61" s="7" t="s">
        <v>0</v>
      </c>
      <c r="G61" s="7" t="s">
        <v>0</v>
      </c>
      <c r="H61" s="7" t="s">
        <v>0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9" t="str">
        <f>HYPERLINK("http://www.aruplab.com/Testing-Information/resources/HotLines/HotLineDocs/May2024QHL/3017050.pdf","H")</f>
        <v>H</v>
      </c>
      <c r="X61" s="9" t="str">
        <f>HYPERLINK("http://www.aruplab.com/Testing-Information/resources/HotLines/TDMix/May2024QHL/3017050.xlsx","T")</f>
        <v>T</v>
      </c>
      <c r="Y61" s="7" t="s">
        <v>0</v>
      </c>
      <c r="Z61" s="9" t="str">
        <f>HYPERLINK("https://connect.aruplab.com/Pricing/TestPrice/3017050/D05202024","P")</f>
        <v>P</v>
      </c>
      <c r="AA61" s="8">
        <v>45369</v>
      </c>
    </row>
    <row r="62" spans="1:27" ht="30" x14ac:dyDescent="0.25">
      <c r="A62" s="6" t="s">
        <v>192</v>
      </c>
      <c r="B62" s="6" t="s">
        <v>193</v>
      </c>
      <c r="C62" s="6" t="s">
        <v>249</v>
      </c>
      <c r="D62" s="7" t="s">
        <v>35</v>
      </c>
      <c r="E62" s="7" t="s">
        <v>0</v>
      </c>
      <c r="F62" s="7" t="s">
        <v>0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9" t="str">
        <f>HYPERLINK("http://www.aruplab.com/Testing-Information/resources/HotLines/HotLineDocs/May2024QHL/3017195.pdf","H")</f>
        <v>H</v>
      </c>
      <c r="X62" s="9" t="str">
        <f>HYPERLINK("http://www.aruplab.com/Testing-Information/resources/HotLines/TDMix/May2024QHL/3017195.xlsx","T")</f>
        <v>T</v>
      </c>
      <c r="Y62" s="9" t="str">
        <f>HYPERLINK("http://www.aruplab.com/Testing-Information/resources/HotLines/Sample_Reports/May2024QHL/3017195_Adiponectin, Quantitative Serum Plasma_ADIP SP.pdf","E")</f>
        <v>E</v>
      </c>
      <c r="Z62" s="9" t="str">
        <f>HYPERLINK("https://connect.aruplab.com/Pricing/TestPrice/3017195/D05202024","P")</f>
        <v>P</v>
      </c>
      <c r="AA62" s="8">
        <v>45432</v>
      </c>
    </row>
    <row r="63" spans="1:27" x14ac:dyDescent="0.25">
      <c r="A63" s="6" t="s">
        <v>194</v>
      </c>
      <c r="B63" s="6" t="s">
        <v>195</v>
      </c>
      <c r="C63" s="6" t="s">
        <v>250</v>
      </c>
      <c r="D63" s="7" t="s">
        <v>35</v>
      </c>
      <c r="E63" s="7" t="s">
        <v>0</v>
      </c>
      <c r="F63" s="7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9" t="str">
        <f>HYPERLINK("http://www.aruplab.com/Testing-Information/resources/HotLines/HotLineDocs/May2024QHL/3017203.pdf","H")</f>
        <v>H</v>
      </c>
      <c r="X63" s="9" t="str">
        <f>HYPERLINK("http://www.aruplab.com/Testing-Information/resources/HotLines/TDMix/May2024QHL/3017203.xlsx","T")</f>
        <v>T</v>
      </c>
      <c r="Y63" s="9" t="str">
        <f>HYPERLINK("http://www.aruplab.com/Testing-Information/resources/HotLines/Sample_Reports/May2024QHL/3017203_BRAF Mutation Detection_BRAF NGS.pdf","E")</f>
        <v>E</v>
      </c>
      <c r="Z63" s="9" t="str">
        <f>HYPERLINK("https://connect.aruplab.com/Pricing/TestPrice/3017203/D05202024","P")</f>
        <v>P</v>
      </c>
      <c r="AA63" s="8">
        <v>45432</v>
      </c>
    </row>
    <row r="64" spans="1:27" ht="30" x14ac:dyDescent="0.25">
      <c r="A64" s="6" t="s">
        <v>196</v>
      </c>
      <c r="B64" s="6" t="s">
        <v>197</v>
      </c>
      <c r="C64" s="6" t="s">
        <v>251</v>
      </c>
      <c r="D64" s="7" t="s">
        <v>35</v>
      </c>
      <c r="E64" s="7" t="s">
        <v>0</v>
      </c>
      <c r="F64" s="7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9" t="str">
        <f>HYPERLINK("http://www.aruplab.com/Testing-Information/resources/HotLines/HotLineDocs/May2024QHL/3017204.pdf","H")</f>
        <v>H</v>
      </c>
      <c r="X64" s="9" t="str">
        <f>HYPERLINK("http://www.aruplab.com/Testing-Information/resources/HotLines/TDMix/May2024QHL/3017204.xlsx","T")</f>
        <v>T</v>
      </c>
      <c r="Y64" s="9" t="str">
        <f>HYPERLINK("http://www.aruplab.com/Testing-Information/resources/HotLines/Sample_Reports/May2024QHL/3017204_BRAF Mutation Detection with Reflex to MLH1 Promoter Methylation_BRAF REFL.pdf","E")</f>
        <v>E</v>
      </c>
      <c r="Z64" s="9" t="str">
        <f>HYPERLINK("https://connect.aruplab.com/Pricing/TestPrice/3017204/D05202024","P")</f>
        <v>P</v>
      </c>
      <c r="AA64" s="8">
        <v>45432</v>
      </c>
    </row>
    <row r="65" spans="1:27" ht="30" x14ac:dyDescent="0.25">
      <c r="A65" s="6" t="s">
        <v>198</v>
      </c>
      <c r="B65" s="6" t="s">
        <v>199</v>
      </c>
      <c r="C65" s="6" t="s">
        <v>252</v>
      </c>
      <c r="D65" s="7" t="s">
        <v>35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9" t="str">
        <f>HYPERLINK("http://www.aruplab.com/Testing-Information/resources/HotLines/HotLineDocs/May2024QHL/3017209.pdf","H")</f>
        <v>H</v>
      </c>
      <c r="X65" s="9" t="str">
        <f>HYPERLINK("http://www.aruplab.com/Testing-Information/resources/HotLines/TDMix/May2024QHL/3017209.xlsx","T")</f>
        <v>T</v>
      </c>
      <c r="Y65" s="9" t="str">
        <f>HYPERLINK("http://www.aruplab.com/Testing-Information/resources/HotLines/Sample_Reports/May2024QHL/3017209_Colorectal Cancer Mutation PaneL_CRC MUT.pdf","E")</f>
        <v>E</v>
      </c>
      <c r="Z65" s="9" t="str">
        <f>HYPERLINK("https://connect.aruplab.com/Pricing/TestPrice/3017209/D05202024","P")</f>
        <v>P</v>
      </c>
      <c r="AA65" s="8">
        <v>45432</v>
      </c>
    </row>
    <row r="66" spans="1:27" ht="30" x14ac:dyDescent="0.25">
      <c r="A66" s="6" t="s">
        <v>200</v>
      </c>
      <c r="B66" s="6" t="s">
        <v>201</v>
      </c>
      <c r="C66" s="6" t="s">
        <v>253</v>
      </c>
      <c r="D66" s="7" t="s">
        <v>35</v>
      </c>
      <c r="E66" s="7" t="s">
        <v>0</v>
      </c>
      <c r="F66" s="7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9" t="str">
        <f>HYPERLINK("http://www.aruplab.com/Testing-Information/resources/HotLines/HotLineDocs/May2024QHL/3017222.pdf","H")</f>
        <v>H</v>
      </c>
      <c r="X66" s="9" t="str">
        <f>HYPERLINK("http://www.aruplab.com/Testing-Information/resources/HotLines/TDMix/May2024QHL/3017222.xlsx","T")</f>
        <v>T</v>
      </c>
      <c r="Y66" s="9" t="str">
        <f>HYPERLINK("http://www.aruplab.com/Testing-Information/resources/HotLines/Sample_Reports/May2024QHL/3017222_IDH1 and IDH2 Mutation Detection_IDH1-IDH2.pdf","E")</f>
        <v>E</v>
      </c>
      <c r="Z66" s="9" t="str">
        <f>HYPERLINK("https://connect.aruplab.com/Pricing/TestPrice/3017222/D05202024","P")</f>
        <v>P</v>
      </c>
      <c r="AA66" s="8">
        <v>45432</v>
      </c>
    </row>
    <row r="67" spans="1:27" x14ac:dyDescent="0.25">
      <c r="A67" s="6" t="s">
        <v>202</v>
      </c>
      <c r="B67" s="6" t="s">
        <v>203</v>
      </c>
      <c r="C67" s="6" t="s">
        <v>254</v>
      </c>
      <c r="D67" s="7" t="s">
        <v>35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9" t="str">
        <f>HYPERLINK("http://www.aruplab.com/Testing-Information/resources/HotLines/HotLineDocs/May2024QHL/3017230.pdf","H")</f>
        <v>H</v>
      </c>
      <c r="X67" s="9" t="str">
        <f>HYPERLINK("http://www.aruplab.com/Testing-Information/resources/HotLines/TDMix/May2024QHL/3017230.xlsx","T")</f>
        <v>T</v>
      </c>
      <c r="Y67" s="9" t="str">
        <f>HYPERLINK("http://www.aruplab.com/Testing-Information/resources/HotLines/Sample_Reports/May2024QHL/3017230_Lung Cancer Mutation PaneL_LUNG MUT.pdf","E")</f>
        <v>E</v>
      </c>
      <c r="Z67" s="9" t="str">
        <f>HYPERLINK("https://connect.aruplab.com/Pricing/TestPrice/3017230/D05202024","P")</f>
        <v>P</v>
      </c>
      <c r="AA67" s="8">
        <v>45432</v>
      </c>
    </row>
    <row r="68" spans="1:27" x14ac:dyDescent="0.25">
      <c r="A68" s="6" t="s">
        <v>204</v>
      </c>
      <c r="B68" s="6" t="s">
        <v>205</v>
      </c>
      <c r="C68" s="6" t="s">
        <v>255</v>
      </c>
      <c r="D68" s="7" t="s">
        <v>35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9" t="str">
        <f>HYPERLINK("http://www.aruplab.com/Testing-Information/resources/HotLines/HotLineDocs/May2024QHL/3017233.pdf","H")</f>
        <v>H</v>
      </c>
      <c r="X68" s="9" t="str">
        <f>HYPERLINK("http://www.aruplab.com/Testing-Information/resources/HotLines/TDMix/May2024QHL/3017233.xlsx","T")</f>
        <v>T</v>
      </c>
      <c r="Y68" s="9" t="str">
        <f>HYPERLINK("http://www.aruplab.com/Testing-Information/resources/HotLines/Sample_Reports/May2024QHL/3017233_Melanoma Mutation Panel_MEL MUT.pdf","E")</f>
        <v>E</v>
      </c>
      <c r="Z68" s="9" t="str">
        <f>HYPERLINK("https://connect.aruplab.com/Pricing/TestPrice/3017233/D05202024","P")</f>
        <v>P</v>
      </c>
      <c r="AA68" s="8">
        <v>45432</v>
      </c>
    </row>
    <row r="69" spans="1:27" x14ac:dyDescent="0.25">
      <c r="A69" s="6" t="s">
        <v>206</v>
      </c>
      <c r="B69" s="6" t="s">
        <v>207</v>
      </c>
      <c r="C69" s="6" t="s">
        <v>208</v>
      </c>
      <c r="D69" s="7" t="s">
        <v>35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9" t="str">
        <f>HYPERLINK("http://www.aruplab.com/Testing-Information/resources/HotLines/HotLineDocs/May2024QHL/3017372.pdf","H")</f>
        <v>H</v>
      </c>
      <c r="X69" s="9" t="str">
        <f>HYPERLINK("http://www.aruplab.com/Testing-Information/resources/HotLines/TDMix/May2024QHL/3017372.xlsx","T")</f>
        <v>T</v>
      </c>
      <c r="Y69" s="9" t="str">
        <f>HYPERLINK("http://www.aruplab.com/Testing-Information/resources/HotLines/Sample_Reports/May2024QHL/3017372_TPMT Genotyping_TPMTGENO.pdf","E")</f>
        <v>E</v>
      </c>
      <c r="Z69" s="9" t="str">
        <f>HYPERLINK("https://connect.aruplab.com/Pricing/TestPrice/3017372/D05202024","P")</f>
        <v>P</v>
      </c>
      <c r="AA69" s="8">
        <v>45343</v>
      </c>
    </row>
    <row r="70" spans="1:27" ht="30" x14ac:dyDescent="0.25">
      <c r="A70" s="6" t="s">
        <v>209</v>
      </c>
      <c r="B70" s="6" t="s">
        <v>210</v>
      </c>
      <c r="C70" s="6" t="s">
        <v>211</v>
      </c>
      <c r="D70" s="7" t="s">
        <v>35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9" t="str">
        <f>HYPERLINK("http://www.aruplab.com/Testing-Information/resources/HotLines/HotLineDocs/May2024QHL/3017373.pdf","H")</f>
        <v>H</v>
      </c>
      <c r="X70" s="9" t="str">
        <f>HYPERLINK("http://www.aruplab.com/Testing-Information/resources/HotLines/TDMix/May2024QHL/3017373.xlsx","T")</f>
        <v>T</v>
      </c>
      <c r="Y70" s="9" t="str">
        <f>HYPERLINK("http://www.aruplab.com/Testing-Information/resources/HotLines/Sample_Reports/May2024QHL/3017373_NUDT15 Genotyping_NUDT15GENO.pdf","E")</f>
        <v>E</v>
      </c>
      <c r="Z70" s="9" t="str">
        <f>HYPERLINK("https://connect.aruplab.com/Pricing/TestPrice/3017373/D05202024","P")</f>
        <v>P</v>
      </c>
      <c r="AA70" s="8">
        <v>45343</v>
      </c>
    </row>
    <row r="71" spans="1:27" ht="30" x14ac:dyDescent="0.25">
      <c r="A71" s="6" t="s">
        <v>212</v>
      </c>
      <c r="B71" s="6" t="s">
        <v>213</v>
      </c>
      <c r="C71" s="6" t="s">
        <v>256</v>
      </c>
      <c r="D71" s="7" t="s">
        <v>35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9" t="str">
        <f>HYPERLINK("http://www.aruplab.com/Testing-Information/resources/HotLines/HotLineDocs/May2024QHL/3017399.pdf","H")</f>
        <v>H</v>
      </c>
      <c r="X71" s="9" t="str">
        <f>HYPERLINK("http://www.aruplab.com/Testing-Information/resources/HotLines/TDMix/May2024QHL/3017399.xlsx","T")</f>
        <v>T</v>
      </c>
      <c r="Y71" s="9" t="str">
        <f>HYPERLINK("http://www.aruplab.com/Testing-Information/resources/HotLines/Sample_Reports/May2024QHL/3017399_TPSAB1 Copy Number Analysis by ddPCR_TPSAB1.pdf","E")</f>
        <v>E</v>
      </c>
      <c r="Z71" s="9" t="str">
        <f>HYPERLINK("https://connect.aruplab.com/Pricing/TestPrice/3017399/D05202024","P")</f>
        <v>P</v>
      </c>
      <c r="AA71" s="8">
        <v>45432</v>
      </c>
    </row>
    <row r="72" spans="1:27" ht="30" x14ac:dyDescent="0.25">
      <c r="A72" s="6" t="s">
        <v>214</v>
      </c>
      <c r="B72" s="6" t="s">
        <v>215</v>
      </c>
      <c r="C72" s="6" t="s">
        <v>216</v>
      </c>
      <c r="D72" s="7" t="s">
        <v>35</v>
      </c>
      <c r="E72" s="7" t="s">
        <v>0</v>
      </c>
      <c r="F72" s="7" t="s">
        <v>0</v>
      </c>
      <c r="G72" s="7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9" t="str">
        <f>HYPERLINK("http://www.aruplab.com/Testing-Information/resources/HotLines/HotLineDocs/May2024QHL/3017440.pdf","H")</f>
        <v>H</v>
      </c>
      <c r="X72" s="9" t="str">
        <f>HYPERLINK("http://www.aruplab.com/Testing-Information/resources/HotLines/TDMix/May2024QHL/3017440.xlsx","T")</f>
        <v>T</v>
      </c>
      <c r="Y72" s="9" t="str">
        <f>HYPERLINK("http://www.aruplab.com/Testing-Information/resources/HotLines/Sample_Reports/May2024QHL/3017440_Ma2Ta Antibody, IgG by Immunoblot, CSF_MA2TA CSF.pdf","E")</f>
        <v>E</v>
      </c>
      <c r="Z72" s="9" t="str">
        <f>HYPERLINK("https://connect.aruplab.com/Pricing/TestPrice/3017440/D05202024","P")</f>
        <v>P</v>
      </c>
      <c r="AA72" s="8">
        <v>45369</v>
      </c>
    </row>
    <row r="73" spans="1:27" ht="30" x14ac:dyDescent="0.25">
      <c r="A73" s="6" t="s">
        <v>217</v>
      </c>
      <c r="B73" s="6" t="s">
        <v>218</v>
      </c>
      <c r="C73" s="6" t="s">
        <v>219</v>
      </c>
      <c r="D73" s="7" t="s">
        <v>35</v>
      </c>
      <c r="E73" s="7" t="s">
        <v>0</v>
      </c>
      <c r="F73" s="7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9" t="str">
        <f>HYPERLINK("http://www.aruplab.com/Testing-Information/resources/HotLines/HotLineDocs/May2024QHL/3017441.pdf","H")</f>
        <v>H</v>
      </c>
      <c r="X73" s="9" t="str">
        <f>HYPERLINK("http://www.aruplab.com/Testing-Information/resources/HotLines/TDMix/May2024QHL/3017441.xlsx","T")</f>
        <v>T</v>
      </c>
      <c r="Y73" s="9" t="str">
        <f>HYPERLINK("http://www.aruplab.com/Testing-Information/resources/HotLines/Sample_Reports/May2024QHL/3017441_Ma2Ta Antibody, IgG by Immunoblot, Serum_MA2TA SER.pdf","E")</f>
        <v>E</v>
      </c>
      <c r="Z73" s="9" t="str">
        <f>HYPERLINK("https://connect.aruplab.com/Pricing/TestPrice/3017441/D05202024","P")</f>
        <v>P</v>
      </c>
      <c r="AA73" s="8">
        <v>45369</v>
      </c>
    </row>
    <row r="74" spans="1:27" ht="30" x14ac:dyDescent="0.25">
      <c r="A74" s="6" t="s">
        <v>220</v>
      </c>
      <c r="B74" s="6" t="s">
        <v>221</v>
      </c>
      <c r="C74" s="6" t="s">
        <v>257</v>
      </c>
      <c r="D74" s="7" t="s">
        <v>35</v>
      </c>
      <c r="E74" s="7" t="s">
        <v>0</v>
      </c>
      <c r="F74" s="7" t="s">
        <v>0</v>
      </c>
      <c r="G74" s="7" t="s">
        <v>0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9" t="str">
        <f>HYPERLINK("http://www.aruplab.com/Testing-Information/resources/HotLines/HotLineDocs/May2024QHL/3017549.pdf","H")</f>
        <v>H</v>
      </c>
      <c r="X74" s="9" t="str">
        <f>HYPERLINK("http://www.aruplab.com/Testing-Information/resources/HotLines/TDMix/May2024QHL/3017549.xlsx","T")</f>
        <v>T</v>
      </c>
      <c r="Y74" s="9" t="str">
        <f>HYPERLINK("http://www.aruplab.com/Testing-Information/resources/HotLines/Sample_Reports/May2024QHL/3017549_HLA-B51 Genotyping, Behcet Disease_HLA B51.pdf","E")</f>
        <v>E</v>
      </c>
      <c r="Z74" s="9" t="str">
        <f>HYPERLINK("https://connect.aruplab.com/Pricing/TestPrice/3017549/D05202024","P")</f>
        <v>P</v>
      </c>
      <c r="AA74" s="8">
        <v>45432</v>
      </c>
    </row>
    <row r="75" spans="1:27" x14ac:dyDescent="0.25">
      <c r="A75" s="6" t="s">
        <v>222</v>
      </c>
      <c r="B75" s="6" t="s">
        <v>223</v>
      </c>
      <c r="C75" s="6" t="s">
        <v>224</v>
      </c>
      <c r="D75" s="7" t="s">
        <v>35</v>
      </c>
      <c r="E75" s="7" t="s">
        <v>0</v>
      </c>
      <c r="F75" s="7" t="s">
        <v>0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9" t="str">
        <f>HYPERLINK("http://www.aruplab.com/Testing-Information/resources/HotLines/HotLineDocs/May2024QHL/3017554.pdf","H")</f>
        <v>H</v>
      </c>
      <c r="X75" s="9" t="str">
        <f>HYPERLINK("http://www.aruplab.com/Testing-Information/resources/HotLines/TDMix/May2024QHL/3017554.xlsx","T")</f>
        <v>T</v>
      </c>
      <c r="Y75" s="9" t="str">
        <f>HYPERLINK("http://www.aruplab.com/Testing-Information/resources/HotLines/Sample_Reports/May2024QHL/3017554_QuantiFERON TB-Gold Plus, 1-Tube_QFT PLUS.pdf","E")</f>
        <v>E</v>
      </c>
      <c r="Z75" s="9" t="str">
        <f>HYPERLINK("https://connect.aruplab.com/Pricing/TestPrice/3017554/D05202024","P")</f>
        <v>P</v>
      </c>
      <c r="AA75" s="8">
        <v>45432</v>
      </c>
    </row>
    <row r="76" spans="1:27" x14ac:dyDescent="0.25">
      <c r="A76" s="6" t="s">
        <v>225</v>
      </c>
      <c r="B76" s="6" t="s">
        <v>226</v>
      </c>
      <c r="C76" s="6" t="s">
        <v>227</v>
      </c>
      <c r="D76" s="7" t="s">
        <v>35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9" t="str">
        <f>HYPERLINK("http://www.aruplab.com/Testing-Information/resources/HotLines/HotLineDocs/May2024QHL/3017562.pdf","H")</f>
        <v>H</v>
      </c>
      <c r="X76" s="9" t="str">
        <f>HYPERLINK("http://www.aruplab.com/Testing-Information/resources/HotLines/TDMix/May2024QHL/3017562.xlsx","T")</f>
        <v>T</v>
      </c>
      <c r="Y76" s="9" t="str">
        <f>HYPERLINK("http://www.aruplab.com/Testing-Information/resources/HotLines/Sample_Reports/May2024QHL/3017562_QuantiFERON TB-Gold Plus, 4-Tube_QFT 4.pdf","E")</f>
        <v>E</v>
      </c>
      <c r="Z76" s="9" t="str">
        <f>HYPERLINK("https://connect.aruplab.com/Pricing/TestPrice/3017562/D05202024","P")</f>
        <v>P</v>
      </c>
      <c r="AA76" s="8">
        <v>45432</v>
      </c>
    </row>
    <row r="77" spans="1:27" ht="30" x14ac:dyDescent="0.25">
      <c r="A77" s="6" t="s">
        <v>228</v>
      </c>
      <c r="B77" s="6" t="s">
        <v>229</v>
      </c>
      <c r="C77" s="6" t="s">
        <v>230</v>
      </c>
      <c r="D77" s="7" t="s">
        <v>35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9" t="str">
        <f>HYPERLINK("http://www.aruplab.com/Testing-Information/resources/HotLines/HotLineDocs/May2024QHL/3017565.pdf","H")</f>
        <v>H</v>
      </c>
      <c r="X77" s="9" t="str">
        <f>HYPERLINK("http://www.aruplab.com/Testing-Information/resources/HotLines/TDMix/May2024QHL/3017565.xlsx","T")</f>
        <v>T</v>
      </c>
      <c r="Y77" s="9" t="str">
        <f>HYPERLINK("http://www.aruplab.com/Testing-Information/resources/HotLines/Sample_Reports/May2024QHL/3017565_Allergen, Food, Wheat Component rTri a 19 Omega 5-Gliadin, IgE_TRI A 19.pdf","E")</f>
        <v>E</v>
      </c>
      <c r="Z77" s="9" t="str">
        <f>HYPERLINK("https://connect.aruplab.com/Pricing/TestPrice/3017565/D05202024","P")</f>
        <v>P</v>
      </c>
      <c r="AA77" s="8">
        <v>45356</v>
      </c>
    </row>
    <row r="78" spans="1:27" ht="30" x14ac:dyDescent="0.25">
      <c r="A78" s="6" t="s">
        <v>231</v>
      </c>
      <c r="B78" s="6" t="s">
        <v>232</v>
      </c>
      <c r="C78" s="6" t="s">
        <v>233</v>
      </c>
      <c r="D78" s="7" t="s">
        <v>35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9" t="str">
        <f>HYPERLINK("http://www.aruplab.com/Testing-Information/resources/HotLines/HotLineDocs/May2024QHL/3017569.pdf","H")</f>
        <v>H</v>
      </c>
      <c r="X78" s="9" t="str">
        <f>HYPERLINK("http://www.aruplab.com/Testing-Information/resources/HotLines/TDMix/May2024QHL/3017569.xlsx","T")</f>
        <v>T</v>
      </c>
      <c r="Y78" s="9" t="str">
        <f>HYPERLINK("http://www.aruplab.com/Testing-Information/resources/HotLines/Sample_Reports/May2024QHL/3017569_Allergen, Food, Wheat and nGliadin With Reflex to Components, IgE_WHEAT R.pdf","E")</f>
        <v>E</v>
      </c>
      <c r="Z78" s="9" t="str">
        <f>HYPERLINK("https://connect.aruplab.com/Pricing/TestPrice/3017569/D05202024","P")</f>
        <v>P</v>
      </c>
      <c r="AA78" s="8">
        <v>45356</v>
      </c>
    </row>
    <row r="79" spans="1:27" x14ac:dyDescent="0.25">
      <c r="A79" s="6" t="s">
        <v>234</v>
      </c>
      <c r="B79" s="6" t="s">
        <v>235</v>
      </c>
      <c r="C79" s="6" t="s">
        <v>236</v>
      </c>
      <c r="D79" s="7" t="s">
        <v>35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9" t="str">
        <f>HYPERLINK("http://www.aruplab.com/Testing-Information/resources/HotLines/HotLineDocs/May2024QHL/3017610.pdf","H")</f>
        <v>H</v>
      </c>
      <c r="X79" s="9" t="str">
        <f>HYPERLINK("http://www.aruplab.com/Testing-Information/resources/HotLines/TDMix/May2024QHL/3017610.xlsx","T")</f>
        <v>T</v>
      </c>
      <c r="Y79" s="9" t="str">
        <f>HYPERLINK("http://www.aruplab.com/Testing-Information/resources/HotLines/Sample_Reports/May2024QHL/3017610_RBC Antibody ID Package (IRL)_IRL AB PKG.pdf","E")</f>
        <v>E</v>
      </c>
      <c r="Z79" s="9" t="str">
        <f>HYPERLINK("https://connect.aruplab.com/Pricing/TestPrice/3017610/D05202024","P")</f>
        <v>P</v>
      </c>
      <c r="AA79" s="8">
        <v>45432</v>
      </c>
    </row>
    <row r="80" spans="1:27" x14ac:dyDescent="0.25">
      <c r="A80" s="6" t="s">
        <v>237</v>
      </c>
      <c r="B80" s="6" t="s">
        <v>238</v>
      </c>
      <c r="C80" s="6" t="s">
        <v>239</v>
      </c>
      <c r="D80" s="7" t="s">
        <v>35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9" t="str">
        <f>HYPERLINK("http://www.aruplab.com/Testing-Information/resources/HotLines/HotLineDocs/May2024QHL/3017611.pdf","H")</f>
        <v>H</v>
      </c>
      <c r="X80" s="9" t="str">
        <f>HYPERLINK("http://www.aruplab.com/Testing-Information/resources/HotLines/TDMix/May2024QHL/3017611.xlsx","T")</f>
        <v>T</v>
      </c>
      <c r="Y80" s="9" t="str">
        <f>HYPERLINK("http://www.aruplab.com/Testing-Information/resources/HotLines/Sample_Reports/May2024QHL/3017611_RBC Antibody ID Prenatal-Reflex to Titer_IRL ABID.pdf","E")</f>
        <v>E</v>
      </c>
      <c r="Z80" s="9" t="str">
        <f>HYPERLINK("https://connect.aruplab.com/Pricing/TestPrice/3017611/D05202024","P")</f>
        <v>P</v>
      </c>
      <c r="AA80" s="8">
        <v>45432</v>
      </c>
    </row>
    <row r="81" spans="1:27" x14ac:dyDescent="0.25">
      <c r="A81" s="6" t="s">
        <v>240</v>
      </c>
      <c r="B81" s="6" t="s">
        <v>241</v>
      </c>
      <c r="C81" s="6" t="s">
        <v>242</v>
      </c>
      <c r="D81" s="7" t="s">
        <v>35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9" t="str">
        <f>HYPERLINK("http://www.aruplab.com/Testing-Information/resources/HotLines/HotLineDocs/May2024QHL/3017615.pdf","H")</f>
        <v>H</v>
      </c>
      <c r="X81" s="9" t="str">
        <f>HYPERLINK("http://www.aruplab.com/Testing-Information/resources/HotLines/TDMix/May2024QHL/3017615.xlsx","T")</f>
        <v>T</v>
      </c>
      <c r="Y81" s="9" t="str">
        <f>HYPERLINK("http://www.aruplab.com/Testing-Information/resources/HotLines/Sample_Reports/May2024QHL/3017615_PD-L1 22C3 IHC_PDL1 22C3.pdf","E")</f>
        <v>E</v>
      </c>
      <c r="Z81" s="9" t="str">
        <f>HYPERLINK("https://connect.aruplab.com/Pricing/TestPrice/3017615/D05202024","P")</f>
        <v>P</v>
      </c>
      <c r="AA81" s="8">
        <v>45432</v>
      </c>
    </row>
    <row r="82" spans="1:27" ht="30" x14ac:dyDescent="0.25">
      <c r="A82" s="6" t="s">
        <v>243</v>
      </c>
      <c r="B82" s="6" t="s">
        <v>244</v>
      </c>
      <c r="C82" s="6" t="s">
        <v>258</v>
      </c>
      <c r="D82" s="7" t="s">
        <v>35</v>
      </c>
      <c r="E82" s="7" t="s">
        <v>0</v>
      </c>
      <c r="F82" s="7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9" t="str">
        <f>HYPERLINK("http://www.aruplab.com/Testing-Information/resources/HotLines/HotLineDocs/May2024QHL/3017651.pdf","H")</f>
        <v>H</v>
      </c>
      <c r="X82" s="9" t="str">
        <f>HYPERLINK("http://www.aruplab.com/Testing-Information/resources/HotLines/TDMix/May2024QHL/3017651.xlsx","T")</f>
        <v>T</v>
      </c>
      <c r="Y82" s="9" t="str">
        <f>HYPERLINK("http://www.aruplab.com/Testing-Information/resources/HotLines/Sample_Reports/May2024QHL/3017651_Vitamin C, Plasma High-dose therapy_VIT C IV.pdf","E")</f>
        <v>E</v>
      </c>
      <c r="Z82" s="9" t="str">
        <f>HYPERLINK("https://connect.aruplab.com/Pricing/TestPrice/3017651/D05202024","P")</f>
        <v>P</v>
      </c>
      <c r="AA82" s="8">
        <v>45432</v>
      </c>
    </row>
    <row r="83" spans="1:27" ht="30" x14ac:dyDescent="0.25">
      <c r="A83" s="6" t="s">
        <v>245</v>
      </c>
      <c r="B83" s="6" t="s">
        <v>246</v>
      </c>
      <c r="C83" s="6" t="s">
        <v>247</v>
      </c>
      <c r="D83" s="7" t="s">
        <v>35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9" t="str">
        <f>HYPERLINK("http://www.aruplab.com/Testing-Information/resources/HotLines/HotLineDocs/May2024QHL/3017653.pdf","H")</f>
        <v>H</v>
      </c>
      <c r="X83" s="9" t="str">
        <f>HYPERLINK("http://www.aruplab.com/Testing-Information/resources/HotLines/TDMix/May2024QHL/3017653.xlsx","T")</f>
        <v>T</v>
      </c>
      <c r="Y83" s="9" t="str">
        <f>HYPERLINK("http://www.aruplab.com/Testing-Information/resources/HotLines/Sample_Reports/May2024QHL/3017653_Alzheimers Disease Markers, CSF_ADMRKS CSF.pdf","E")</f>
        <v>E</v>
      </c>
      <c r="Z83" s="9" t="str">
        <f>HYPERLINK("https://connect.aruplab.com/Pricing/TestPrice/3017653/D05202024","P")</f>
        <v>P</v>
      </c>
      <c r="AA83" s="8">
        <v>45432</v>
      </c>
    </row>
    <row r="84" spans="1:27" ht="7.7" customHeight="1" x14ac:dyDescent="0.25"/>
  </sheetData>
  <autoFilter ref="A8:AB83" xr:uid="{00000000-0001-0000-0000-000000000000}"/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Jenna Rychert</cp:lastModifiedBy>
  <dcterms:created xsi:type="dcterms:W3CDTF">2024-03-26T16:23:49Z</dcterms:created>
  <dcterms:modified xsi:type="dcterms:W3CDTF">2024-05-03T02:06:38Z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2024-03-26T16:23:38Z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e5d43a33-b711-4970-875d-accb64182aba</vt:lpwstr>
  </property>
  <property fmtid="{D5CDD505-2E9C-101B-9397-08002B2CF9AE}" pid="8" name="MSIP_Label_7528a15d-fe30-4bc2-853f-da171899c8c3_ContentBits">
    <vt:lpwstr>2</vt:lpwstr>
  </property>
</Properties>
</file>