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F8375916-AC62-46D2-B6A2-2A9241EBDC6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0" i="1" l="1"/>
  <c r="Y150" i="1"/>
  <c r="X150" i="1"/>
  <c r="W150" i="1"/>
  <c r="Z149" i="1"/>
  <c r="Y149" i="1"/>
  <c r="X149" i="1"/>
  <c r="W149" i="1"/>
  <c r="Z148" i="1"/>
  <c r="Y148" i="1"/>
  <c r="X148" i="1"/>
  <c r="W148" i="1"/>
  <c r="Z147" i="1"/>
  <c r="X147" i="1"/>
  <c r="W147" i="1"/>
  <c r="Z146" i="1"/>
  <c r="X146" i="1"/>
  <c r="W146" i="1"/>
  <c r="Z145" i="1"/>
  <c r="X145" i="1"/>
  <c r="W145" i="1"/>
  <c r="Z144" i="1"/>
  <c r="Y144" i="1"/>
  <c r="X144" i="1"/>
  <c r="W144" i="1"/>
  <c r="Z143" i="1"/>
  <c r="X143" i="1"/>
  <c r="W143" i="1"/>
  <c r="Z142" i="1"/>
  <c r="Y142" i="1"/>
  <c r="X142" i="1"/>
  <c r="W142" i="1"/>
  <c r="Z141" i="1"/>
  <c r="Y141" i="1"/>
  <c r="X141" i="1"/>
  <c r="W141" i="1"/>
  <c r="Z140" i="1"/>
  <c r="Y140" i="1"/>
  <c r="X140" i="1"/>
  <c r="W140" i="1"/>
  <c r="Z139" i="1"/>
  <c r="Y139" i="1"/>
  <c r="X139" i="1"/>
  <c r="W139" i="1"/>
  <c r="Z138" i="1"/>
  <c r="Y138" i="1"/>
  <c r="X138" i="1"/>
  <c r="W138" i="1"/>
  <c r="Z137" i="1"/>
  <c r="Y137" i="1"/>
  <c r="X137" i="1"/>
  <c r="W137" i="1"/>
  <c r="Z136" i="1"/>
  <c r="Y136" i="1"/>
  <c r="X136" i="1"/>
  <c r="W136" i="1"/>
  <c r="Z135" i="1"/>
  <c r="Y135" i="1"/>
  <c r="X135" i="1"/>
  <c r="W135" i="1"/>
  <c r="Z134" i="1"/>
  <c r="Y134" i="1"/>
  <c r="X134" i="1"/>
  <c r="W134" i="1"/>
  <c r="Z133" i="1"/>
  <c r="Y133" i="1"/>
  <c r="X133" i="1"/>
  <c r="W133" i="1"/>
  <c r="Z132" i="1"/>
  <c r="Y132" i="1"/>
  <c r="X132" i="1"/>
  <c r="W132" i="1"/>
  <c r="Z131" i="1"/>
  <c r="Y131" i="1"/>
  <c r="X131" i="1"/>
  <c r="W131" i="1"/>
  <c r="Z130" i="1"/>
  <c r="Y130" i="1"/>
  <c r="X130" i="1"/>
  <c r="W130" i="1"/>
  <c r="Z129" i="1"/>
  <c r="Y129" i="1"/>
  <c r="X129" i="1"/>
  <c r="W129" i="1"/>
  <c r="Z128" i="1"/>
  <c r="Y128" i="1"/>
  <c r="X128" i="1"/>
  <c r="W128" i="1"/>
  <c r="Z127" i="1"/>
  <c r="X127" i="1"/>
  <c r="W127" i="1"/>
  <c r="Z126" i="1"/>
  <c r="X126" i="1"/>
  <c r="W126" i="1"/>
  <c r="Z125" i="1"/>
  <c r="X125" i="1"/>
  <c r="W125" i="1"/>
  <c r="Z124" i="1"/>
  <c r="Y124" i="1"/>
  <c r="X124" i="1"/>
  <c r="W124" i="1"/>
  <c r="Z123" i="1"/>
  <c r="Y123" i="1"/>
  <c r="X123" i="1"/>
  <c r="W123" i="1"/>
  <c r="Z122" i="1"/>
  <c r="Y122" i="1"/>
  <c r="X122" i="1"/>
  <c r="W122" i="1"/>
  <c r="Z121" i="1"/>
  <c r="X121" i="1"/>
  <c r="W121" i="1"/>
  <c r="Z120" i="1"/>
  <c r="Y120" i="1"/>
  <c r="X120" i="1"/>
  <c r="W120" i="1"/>
  <c r="W119" i="1"/>
  <c r="W118" i="1"/>
  <c r="W117" i="1"/>
  <c r="W116" i="1"/>
  <c r="W115" i="1"/>
  <c r="Y114" i="1"/>
  <c r="X114" i="1"/>
  <c r="W114" i="1"/>
  <c r="W113" i="1"/>
  <c r="W112" i="1"/>
  <c r="W111" i="1"/>
  <c r="W110" i="1"/>
  <c r="Y109" i="1"/>
  <c r="X109" i="1"/>
  <c r="W109" i="1"/>
  <c r="Y108" i="1"/>
  <c r="X108" i="1"/>
  <c r="W108" i="1"/>
  <c r="W107" i="1"/>
  <c r="W106" i="1"/>
  <c r="W105" i="1"/>
  <c r="W104" i="1"/>
  <c r="W103" i="1"/>
  <c r="W102" i="1"/>
  <c r="W101" i="1"/>
  <c r="W100" i="1"/>
  <c r="W99" i="1"/>
  <c r="W98" i="1"/>
  <c r="W97" i="1"/>
  <c r="Y96" i="1"/>
  <c r="W96" i="1"/>
  <c r="Y95" i="1"/>
  <c r="W95" i="1"/>
  <c r="W94" i="1"/>
  <c r="W93" i="1"/>
  <c r="W92" i="1"/>
  <c r="Y91" i="1"/>
  <c r="X91" i="1"/>
  <c r="W91" i="1"/>
  <c r="W90" i="1"/>
  <c r="Y89" i="1"/>
  <c r="X89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Y67" i="1"/>
  <c r="X67" i="1"/>
  <c r="W67" i="1"/>
  <c r="Y66" i="1"/>
  <c r="W66" i="1"/>
  <c r="Y65" i="1"/>
  <c r="W65" i="1"/>
  <c r="Y64" i="1"/>
  <c r="W64" i="1"/>
  <c r="Y63" i="1"/>
  <c r="W63" i="1"/>
  <c r="Y62" i="1"/>
  <c r="W62" i="1"/>
  <c r="Y61" i="1"/>
  <c r="W61" i="1"/>
  <c r="Y60" i="1"/>
  <c r="W60" i="1"/>
  <c r="Y59" i="1"/>
  <c r="W59" i="1"/>
  <c r="Y58" i="1"/>
  <c r="W58" i="1"/>
  <c r="Y57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<sst xmlns="http://schemas.openxmlformats.org/spreadsheetml/2006/main" count="3539" uniqueCount="460">
  <si>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</si>
  <si>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</si>
  <si>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</si>
  <si>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</si>
  <si>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</si>
  <si>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</si>
  <si>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</si>
  <si>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</si>
  <si>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</si>
  <si>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</si>
  <si>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</si>
  <si>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</si>
  <si>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</si>
  <si>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</si>
  <si>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</si>
  <si>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</si>
  <si>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</si>
  <si>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</si>
  <si>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</si>
  <si>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</si>
  <si>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</si>
  <si>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</si>
  <si>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</si>
  <si>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</si>
  <si>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</si>
  <si>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</si>
  <si>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</si>
  <si>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</si>
  <si>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</si>
  <si>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</si>
  <si>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</si>
  <si>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</si>
  <si>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0020222</t>
  </si>
  <si>
    <t>UHEMSID</t>
  </si>
  <si>
    <t>Hemosiderin, Urine</t>
  </si>
  <si>
    <t>x</t>
  </si>
  <si>
    <t>0040131</t>
  </si>
  <si>
    <t>RNA EXT</t>
  </si>
  <si>
    <t>RNA Extraction and Storage</t>
  </si>
  <si>
    <t>0050011</t>
  </si>
  <si>
    <t>RPR FTA</t>
  </si>
  <si>
    <t>Rapid Plasma Reagin (RPR) with Reflex to Titer and FTA-ABS</t>
  </si>
  <si>
    <t>0050091</t>
  </si>
  <si>
    <t>HENS G</t>
  </si>
  <si>
    <t>Bartonella henselae Antibody, IgG by IFA</t>
  </si>
  <si>
    <t>0050092</t>
  </si>
  <si>
    <t>HENS M</t>
  </si>
  <si>
    <t>Bartonella henselae Antibody, IgM by IFA</t>
  </si>
  <si>
    <t>0050093</t>
  </si>
  <si>
    <t>QUINT M</t>
  </si>
  <si>
    <t>Bartonella quintana Antibody, IgM by IFA</t>
  </si>
  <si>
    <t>0050094</t>
  </si>
  <si>
    <t>QUINT G</t>
  </si>
  <si>
    <t>Bartonella quintana Antibody, IgG by IFA</t>
  </si>
  <si>
    <t>0050101</t>
  </si>
  <si>
    <t>ASPER PRO</t>
  </si>
  <si>
    <t>Aspergillus Antibodies by Complement Fixation and Immunodiffusion</t>
  </si>
  <si>
    <t>0050106</t>
  </si>
  <si>
    <t>BART PAN</t>
  </si>
  <si>
    <t>Bartonella quintana Antibodies, IgG &amp; IgM by IFA</t>
  </si>
  <si>
    <t>0050108</t>
  </si>
  <si>
    <t>CATSCRATCH</t>
  </si>
  <si>
    <t>Bartonella henselae (Cat Scratch) Antibodies, IgG &amp; IgM by IFA</t>
  </si>
  <si>
    <t>0050253</t>
  </si>
  <si>
    <t>LYME M WB</t>
  </si>
  <si>
    <t>Borrelia burgdorferi Antibody, IgM by Immunoblot</t>
  </si>
  <si>
    <t>0050254</t>
  </si>
  <si>
    <t>LYME WB</t>
  </si>
  <si>
    <t>Borrelia burgdorferi Antibodies, IgG and IgM by Immunoblot</t>
  </si>
  <si>
    <t>0050255</t>
  </si>
  <si>
    <t>LYME G WB</t>
  </si>
  <si>
    <t>Borrelia burgdorferi Antibody, IgG by Immunoblot</t>
  </si>
  <si>
    <t>0050267</t>
  </si>
  <si>
    <t>LYME ACUTE</t>
  </si>
  <si>
    <t>Borrelia burgdorferi Antibodies, Total by ELISA with Reflex to IgG and IgM by Immunoblot (Early Disease) (Change effective as of 05/15/23: Refer to 3006053, 3003254)</t>
  </si>
  <si>
    <t>0050268</t>
  </si>
  <si>
    <t>LYME CHRO</t>
  </si>
  <si>
    <t>Borrelia burgdorferi Total Antibodies, IgG and/or IgM by ELISA with Reflex to IgG by Immunoblot (Late Disease) (Change effective as of 05/15/23: Refer to 3006053, 3003255)</t>
  </si>
  <si>
    <t>0050369</t>
  </si>
  <si>
    <t>RMSF G</t>
  </si>
  <si>
    <t>Rickettsia rickettsii (Rocky Mountain Spotted Fever) Antibody, IgG</t>
  </si>
  <si>
    <t>0050371</t>
  </si>
  <si>
    <t>RMSF G/M</t>
  </si>
  <si>
    <t>Rickettsia rickettsii (Rocky Mountain Spotted Fever) Antibodies, IgG &amp; IgM by IFA</t>
  </si>
  <si>
    <t>0050372</t>
  </si>
  <si>
    <t>RMSF M</t>
  </si>
  <si>
    <t>Rickettsia rickettsii (Rocky Mountain Spotted Fever) Antibody, IgM</t>
  </si>
  <si>
    <t>0050381</t>
  </si>
  <si>
    <t>TYPHU G</t>
  </si>
  <si>
    <t>Rickettsia typhi (Typhus Fever) Antibody, IgG by IFA</t>
  </si>
  <si>
    <t>0050383</t>
  </si>
  <si>
    <t>TYPHU M</t>
  </si>
  <si>
    <t>Rickettsia typhi (Typhus Fever) Antibody, IgM by IFA</t>
  </si>
  <si>
    <t>0050384</t>
  </si>
  <si>
    <t>TYPHU G/M</t>
  </si>
  <si>
    <t>Rickettsia typhi (Typhus Fever) Antibodies, IgG &amp; IgM by IFA</t>
  </si>
  <si>
    <t>0050471</t>
  </si>
  <si>
    <t>RPRT</t>
  </si>
  <si>
    <t>Rapid Plasma Reagin (RPR) with Reflex to Titer</t>
  </si>
  <si>
    <t>0050477</t>
  </si>
  <si>
    <t>FTA</t>
  </si>
  <si>
    <t>Treponema pallidum Antibody, IgG by IFA (FTA-ABS), Serum</t>
  </si>
  <si>
    <t>0050478</t>
  </si>
  <si>
    <t>RPR PAN</t>
  </si>
  <si>
    <t>Rapid Plasma Reagin (RPR) with Reflex to Titer and TP-PA Confirmation</t>
  </si>
  <si>
    <t>0050588</t>
  </si>
  <si>
    <t>COCCI PAN</t>
  </si>
  <si>
    <t>Coccidioides Antibodies Panel, Serum</t>
  </si>
  <si>
    <t>0050627</t>
  </si>
  <si>
    <t>HISTO PAN</t>
  </si>
  <si>
    <t>Histoplasma Antibodies by Complement Fixation and Immunodiffusion</t>
  </si>
  <si>
    <t>0050777</t>
  </si>
  <si>
    <t>MHA</t>
  </si>
  <si>
    <t>Treponema pallidum Antibody by TP-PA</t>
  </si>
  <si>
    <t>0051002</t>
  </si>
  <si>
    <t>E CHAF ABS</t>
  </si>
  <si>
    <t>Ehrlichia chaffeensis Antibodies, IgG &amp; IgM by IFA</t>
  </si>
  <si>
    <t>0051003</t>
  </si>
  <si>
    <t>E CH M</t>
  </si>
  <si>
    <t>Ehrlichia chaffeensis Antibody, IgM by IFA</t>
  </si>
  <si>
    <t>0051004</t>
  </si>
  <si>
    <t>E CH G</t>
  </si>
  <si>
    <t>Ehrlichia chaffeensis Antibody, IgG by IFA</t>
  </si>
  <si>
    <t>0055258</t>
  </si>
  <si>
    <t>LYMEMWBCSF</t>
  </si>
  <si>
    <t>Borrelia burgdorferi Antibody, IgM by Immunoblot (CSF)</t>
  </si>
  <si>
    <t>0055259</t>
  </si>
  <si>
    <t>LYMEGWBCSF</t>
  </si>
  <si>
    <t>Borrelia burgdorferi Antibody, IgG by Immunoblot (CSF)</t>
  </si>
  <si>
    <t>0055260</t>
  </si>
  <si>
    <t>LYME WBCSF</t>
  </si>
  <si>
    <t>Borrelia burgdorferi Antibodies, IgG and IgM by Immunoblot (CSF)</t>
  </si>
  <si>
    <t>0055436</t>
  </si>
  <si>
    <t>HOPS</t>
  </si>
  <si>
    <t>Allergen, Food, Hops (Inactive as of 05/15/23)</t>
  </si>
  <si>
    <t>0060046</t>
  </si>
  <si>
    <t>PARAST</t>
  </si>
  <si>
    <t>Cryptosporidium and Coccidia Exam, Fecal</t>
  </si>
  <si>
    <t>0060047</t>
  </si>
  <si>
    <t>ECSLT AG</t>
  </si>
  <si>
    <t>E. coli Shiga-like Toxin by EIA</t>
  </si>
  <si>
    <t>0060050</t>
  </si>
  <si>
    <t>MICROST</t>
  </si>
  <si>
    <t>Microsporidia Stain by Modified Trichrome</t>
  </si>
  <si>
    <t>0060117</t>
  </si>
  <si>
    <t>MC PERT</t>
  </si>
  <si>
    <t>Bordetella pertussis Culture</t>
  </si>
  <si>
    <t>0060284</t>
  </si>
  <si>
    <t>FLUFAC</t>
  </si>
  <si>
    <t>Influenza Virus A and B DFA with Reflex to Influenza Virus A and B Rapid Culture (Change effective as of 05/15/23: Refer to 0060764)</t>
  </si>
  <si>
    <t>0060286</t>
  </si>
  <si>
    <t>V FLUC</t>
  </si>
  <si>
    <t>Influenza Virus A and B Rapid Culture (Change effective as of 05/15/23: Refer to 0060764)</t>
  </si>
  <si>
    <t>0060714</t>
  </si>
  <si>
    <t>MC UORG</t>
  </si>
  <si>
    <t>Unusual Organism Culture</t>
  </si>
  <si>
    <t>0065055</t>
  </si>
  <si>
    <t>V MEASLES</t>
  </si>
  <si>
    <t>Measles (Rubeola) Virus Culture (Inactive as of 05/15/23)</t>
  </si>
  <si>
    <t>0065056</t>
  </si>
  <si>
    <t>V MUMPS</t>
  </si>
  <si>
    <t>Mumps Virus Culture (Change effective as of 05/15/23: Refer to 3000523)</t>
  </si>
  <si>
    <t>0065100</t>
  </si>
  <si>
    <t>V CHLM PAN</t>
  </si>
  <si>
    <t>Chlamydia Antibody Panel, IgG &amp; IgM by IFA</t>
  </si>
  <si>
    <t>0065105</t>
  </si>
  <si>
    <t>V CHLAM M</t>
  </si>
  <si>
    <t>Chlamydia Antibody Panel, IgM by IFA</t>
  </si>
  <si>
    <t>0065139</t>
  </si>
  <si>
    <t>CHLAM G</t>
  </si>
  <si>
    <t>Chlamydia Antibody Panel, IgG by IFA</t>
  </si>
  <si>
    <t>0070062</t>
  </si>
  <si>
    <t>NTX</t>
  </si>
  <si>
    <t>N-Telopeptide, Cross-Linked, Urine</t>
  </si>
  <si>
    <t>0070105</t>
  </si>
  <si>
    <t>RENIN</t>
  </si>
  <si>
    <t>Renin Activity</t>
  </si>
  <si>
    <t>0070413</t>
  </si>
  <si>
    <t>INHIBINB</t>
  </si>
  <si>
    <t>Inhibin B</t>
  </si>
  <si>
    <t>0090161</t>
  </si>
  <si>
    <t>AMIOD</t>
  </si>
  <si>
    <t>Amiodarone and Metabolite</t>
  </si>
  <si>
    <t>0090448</t>
  </si>
  <si>
    <t>CDTI7</t>
  </si>
  <si>
    <t>Drugs of Abuse 7 Panel, Urine - Screen Only</t>
  </si>
  <si>
    <t>0090449</t>
  </si>
  <si>
    <t>CDTI7A</t>
  </si>
  <si>
    <t>Drugs of Abuse 7A Panel, Urine - Screen Only</t>
  </si>
  <si>
    <t>0090453</t>
  </si>
  <si>
    <t>CDTI9</t>
  </si>
  <si>
    <t>Drugs of Abuse 9 Panel, Urine - Screen Only</t>
  </si>
  <si>
    <t>0090454</t>
  </si>
  <si>
    <t>CDTI9A</t>
  </si>
  <si>
    <t>Drugs of Abuse 9A Panel, Urine - Screen Only</t>
  </si>
  <si>
    <t>0092184</t>
  </si>
  <si>
    <t>CDASU 7</t>
  </si>
  <si>
    <t>Drug Panel 7, Urine - Screen with Reflex to Confirmation/Quantitation</t>
  </si>
  <si>
    <t>0092185</t>
  </si>
  <si>
    <t>CDASU 7A</t>
  </si>
  <si>
    <t>Drug Panel 7A, Urine - Screen with Reflex to Confirmation/Quantitation</t>
  </si>
  <si>
    <t>0092186</t>
  </si>
  <si>
    <t>CDASU 9</t>
  </si>
  <si>
    <t>Drug Panel 9, Urine - Screen with Reflex to Confirmation/Quantitation</t>
  </si>
  <si>
    <t>0092187</t>
  </si>
  <si>
    <t>CDASU 9A</t>
  </si>
  <si>
    <t>Drug Panel 9A, Urine - Screen with Reflex to Confirmation/Quantitation</t>
  </si>
  <si>
    <t>0092316</t>
  </si>
  <si>
    <t>CONFTHC M</t>
  </si>
  <si>
    <t>Marijuana Metabolite,Meconium, Qualitative</t>
  </si>
  <si>
    <t>0093048</t>
  </si>
  <si>
    <t>BAB MIC AB</t>
  </si>
  <si>
    <t>Babesia microti Antibodies, IgG and IgM by IFA</t>
  </si>
  <si>
    <t>0093049</t>
  </si>
  <si>
    <t>BAB IGG</t>
  </si>
  <si>
    <t>Babesia microti Antibody, IgG by IFA</t>
  </si>
  <si>
    <t>0093050</t>
  </si>
  <si>
    <t>BAB IGM</t>
  </si>
  <si>
    <t>Babesia microti Antibody, IgM by IFA</t>
  </si>
  <si>
    <t>0093093</t>
  </si>
  <si>
    <t>VDRL SERU</t>
  </si>
  <si>
    <t>Treponema pallidum (VDRL), Serum with Reflex to Titer</t>
  </si>
  <si>
    <t>0093399</t>
  </si>
  <si>
    <t>CTC COUNT</t>
  </si>
  <si>
    <t>Circulating Tumor Cell Count (Inactive as of 05/15/23)</t>
  </si>
  <si>
    <t>0097303</t>
  </si>
  <si>
    <t>HGE G/M</t>
  </si>
  <si>
    <t>Anaplasma phagocytophilum (HGA) Antibodies, IgG and IgM</t>
  </si>
  <si>
    <t>0097317</t>
  </si>
  <si>
    <t>HGE IGG</t>
  </si>
  <si>
    <t>Anaplasma phagocytophilum (HGA) Antibody, IgG</t>
  </si>
  <si>
    <t>0097318</t>
  </si>
  <si>
    <t>HGE IGM</t>
  </si>
  <si>
    <t>Anaplasma phagocytophilum (HGA) Antibody, IgM</t>
  </si>
  <si>
    <t>0099483</t>
  </si>
  <si>
    <t>LYME CSF</t>
  </si>
  <si>
    <t>Borrelia burgdorferi Antibodies, Total by ELISA, CSF</t>
  </si>
  <si>
    <t>2002280</t>
  </si>
  <si>
    <t>BARTONELLA</t>
  </si>
  <si>
    <t>Bartonella henselae &amp; B. quintana Antibodies, IgG &amp; IgM</t>
  </si>
  <si>
    <t>2002440</t>
  </si>
  <si>
    <t>EGFR PCR</t>
  </si>
  <si>
    <t>EGFR Mutation Detection by Pyrosequencing</t>
  </si>
  <si>
    <t>2002582</t>
  </si>
  <si>
    <t>A/DR</t>
  </si>
  <si>
    <t>Aldosterone and Renin, Direct with Ratio (Change Effective as of 5/15/2023 Refer to 3005949 in the May Hotline)</t>
  </si>
  <si>
    <t>2002643</t>
  </si>
  <si>
    <t>FLUFAPCR</t>
  </si>
  <si>
    <t>Influenza Virus A and B DFA with Reflex to Respiratory Virus Mini Panel by PCR (Change effective as of 05/15/23: Refer to 0060764)</t>
  </si>
  <si>
    <t>2003216</t>
  </si>
  <si>
    <t>DOUGLAS</t>
  </si>
  <si>
    <t>Allergen, Tree, Douglas Fir IgE (Inactive as of 05/15/23)</t>
  </si>
  <si>
    <t>2003239</t>
  </si>
  <si>
    <t>RPRTITER</t>
  </si>
  <si>
    <t>Rapid Plasma Reagin (RPR) Titer</t>
  </si>
  <si>
    <t>2004243</t>
  </si>
  <si>
    <t>ABPA</t>
  </si>
  <si>
    <t>Allergic Bronchopulmonary Aspergillosis (ABPA) Panel</t>
  </si>
  <si>
    <t>2004760</t>
  </si>
  <si>
    <t>CMV RESIST</t>
  </si>
  <si>
    <t>Cytomegalovirus Antiviral Drug Resistance by Sequencing (Change effective as of 05/15/23: Refer to 3004615)</t>
  </si>
  <si>
    <t>2005077</t>
  </si>
  <si>
    <t>AS PWS</t>
  </si>
  <si>
    <t>Angelman Syndrome and Prader-Willi Syndrome by Methylation-Sensitive PCR (Change effective as of 5/15/2023: Refer to 3006247 in the May Hotline)</t>
  </si>
  <si>
    <t>2006178</t>
  </si>
  <si>
    <t>DNA HYDAT</t>
  </si>
  <si>
    <t>Products of Conception, Ploidy by Flow Cytometry</t>
  </si>
  <si>
    <t>2007335</t>
  </si>
  <si>
    <t>LYMECSFR</t>
  </si>
  <si>
    <t>Borrelia burgdorferi (Lyme Disease) Reflexive Panel (CSF)</t>
  </si>
  <si>
    <t>2007443</t>
  </si>
  <si>
    <t>RPR REV</t>
  </si>
  <si>
    <t>Rapid Plasma Reagin (RPR) with Reflex to RPR Titer or T. pallidum Antibody by Particle Agglutination</t>
  </si>
  <si>
    <t>2007479</t>
  </si>
  <si>
    <t>PAIN HYB U</t>
  </si>
  <si>
    <t>Drug Profile, Targeted by Tandem Mass Spectrometry and Enzyme Immunoassay, Urine</t>
  </si>
  <si>
    <t>2009257</t>
  </si>
  <si>
    <t>MA FUNGAL</t>
  </si>
  <si>
    <t>Antimicrobial Susceptibility - Fungal (Yeasts and Molds)</t>
  </si>
  <si>
    <t>2009288</t>
  </si>
  <si>
    <t>PAIN HYB 2</t>
  </si>
  <si>
    <t>Drug Profile, Targeted with Interpretation by Tandem Mass Spectrometry and Enzyme Immunoassay, Urine</t>
  </si>
  <si>
    <t>2010164</t>
  </si>
  <si>
    <t>LH IHC</t>
  </si>
  <si>
    <t>Luteinizing Hormone (LH) by Immunohistochemistry (Change effective as of 05/15/23: Refer to 3006297 in the May Hotline)</t>
  </si>
  <si>
    <t>2010166</t>
  </si>
  <si>
    <t>FSH IHC</t>
  </si>
  <si>
    <t>Follicle Stimulating Hormone (FSH) by Immunohistochemistry (Change effective as of 05/15/23: Refer to 3006300 in the May Hotline)</t>
  </si>
  <si>
    <t>2012232</t>
  </si>
  <si>
    <t>AS PWS FE</t>
  </si>
  <si>
    <t>Angelman Syndrome and Prader-Willi Syndrome by Methylation-Sensitive PCR, Fetal (Change effective as of 5/15/2023: Refer to 3006247 in the May Hotline)</t>
  </si>
  <si>
    <t>2012270</t>
  </si>
  <si>
    <t>THC RFX U</t>
  </si>
  <si>
    <t>THC (Cannabinoids), Urine Screen with Reflex to Quantitation</t>
  </si>
  <si>
    <t>2012312</t>
  </si>
  <si>
    <t>PAIN RFX U</t>
  </si>
  <si>
    <t>Drug Profile, Screen with Reflex to Quantitation</t>
  </si>
  <si>
    <t>2012625</t>
  </si>
  <si>
    <t>QF G 1/2</t>
  </si>
  <si>
    <t>Coxiella burnetii (Q-Fever) Antibody IgG, Phase I and II with Reflex to Titer</t>
  </si>
  <si>
    <t>2012634</t>
  </si>
  <si>
    <t>Q-F GM</t>
  </si>
  <si>
    <t>Coxiella burnetii (Q-Fever) Antibodies, IgG and IgM, Phase I and II with Reflex to Titer</t>
  </si>
  <si>
    <t>2013798</t>
  </si>
  <si>
    <t>CANDPCR</t>
  </si>
  <si>
    <t>Candida Species by PCR</t>
  </si>
  <si>
    <t>2014318</t>
  </si>
  <si>
    <t>CLOT REF R</t>
  </si>
  <si>
    <t>Prolonged Clot Time Reflex Panel (Change effective as of 05/15/23: Refer to 3006383 in the May Hotline)</t>
  </si>
  <si>
    <t>3000230</t>
  </si>
  <si>
    <t>FUNG R CSF</t>
  </si>
  <si>
    <t>Fungal Antibodies with Reflex to Blastomyces dermatitidis Antibodies by Immunodiffusion, CSF</t>
  </si>
  <si>
    <t>3000235</t>
  </si>
  <si>
    <t>FUNG R SER</t>
  </si>
  <si>
    <t>Fungal Antibodies with Reflex to Blastomyces dermatitidis Antibodies by Immunodiffusion, Serum</t>
  </si>
  <si>
    <t>3000400</t>
  </si>
  <si>
    <t>QFT-PLUS</t>
  </si>
  <si>
    <t>QuantiFERON-TB Gold Plus, 1-Tube</t>
  </si>
  <si>
    <t>3001501</t>
  </si>
  <si>
    <t>2C8/2C9</t>
  </si>
  <si>
    <t>CYP2C8, CYP2C9, and CYP2C cluster</t>
  </si>
  <si>
    <t>3001561</t>
  </si>
  <si>
    <t>HYPEREXT</t>
  </si>
  <si>
    <t>Hypersensitivity Pneumonitis Extended Panel (Farmer's Lung Panel)</t>
  </si>
  <si>
    <t>3001576</t>
  </si>
  <si>
    <t>MSK AB</t>
  </si>
  <si>
    <t>Muscle-Specific Kinase (MuSK) Antibody, IgG (Change effective as of 05/15/23: Refer to 3006198 in the May Hotline)</t>
  </si>
  <si>
    <t>3001662</t>
  </si>
  <si>
    <t>OP FEC</t>
  </si>
  <si>
    <t>Ova and Parasite Exam, Fecal (Immunocompromised or Travel History)</t>
  </si>
  <si>
    <t>3001868</t>
  </si>
  <si>
    <t>ACHR BIN R</t>
  </si>
  <si>
    <t>Acetylcholine Receptor Binding Antibody with reflex to Muscle-Specific Kinase (MuSK) Ab, IgG</t>
  </si>
  <si>
    <t>3001869</t>
  </si>
  <si>
    <t>MG R PAN</t>
  </si>
  <si>
    <t>Myasthenia Gravis Reflexive Panel</t>
  </si>
  <si>
    <t>3002001</t>
  </si>
  <si>
    <t>KEL GENO</t>
  </si>
  <si>
    <t>Kell K/k (KEL) Antigen Genotyping</t>
  </si>
  <si>
    <t>3002002</t>
  </si>
  <si>
    <t>RHC GENO</t>
  </si>
  <si>
    <t>RhC/c (RHCE) Antigen Genotyping</t>
  </si>
  <si>
    <t>3002003</t>
  </si>
  <si>
    <t>RHE GENO</t>
  </si>
  <si>
    <t>RhE/e (RHCE) Antigen Genotyping</t>
  </si>
  <si>
    <t>3002253</t>
  </si>
  <si>
    <t>PEANUT R</t>
  </si>
  <si>
    <t>Allergen, Food, Peanut w/Component Rflx</t>
  </si>
  <si>
    <t>3002598</t>
  </si>
  <si>
    <t>PETH</t>
  </si>
  <si>
    <t>Phosphatidylethanol (PEth), Whole Blood, Quantitative</t>
  </si>
  <si>
    <t>3002776</t>
  </si>
  <si>
    <t>COV19QUALG</t>
  </si>
  <si>
    <t>COVID-19 IgG, Qualitative by CIA</t>
  </si>
  <si>
    <t>3002858</t>
  </si>
  <si>
    <t>ELASTASE</t>
  </si>
  <si>
    <t>Pancreatic Elastase, Fecal by Immunoassay</t>
  </si>
  <si>
    <t>3002859</t>
  </si>
  <si>
    <t>CALPRO FEC</t>
  </si>
  <si>
    <t>Calprotectin, Fecal by Immunoassay</t>
  </si>
  <si>
    <t>3002995</t>
  </si>
  <si>
    <t>COCC.CFIDS</t>
  </si>
  <si>
    <t>Coccidioides Antibodies by Complement Fixation and Immunodiffusion, Serum</t>
  </si>
  <si>
    <t>3004310</t>
  </si>
  <si>
    <t>2B6GENO</t>
  </si>
  <si>
    <t>CYP2B6</t>
  </si>
  <si>
    <t>3005674</t>
  </si>
  <si>
    <t>GUDP PCR</t>
  </si>
  <si>
    <t>Genital Ulcer Disease Panel by PCR</t>
  </si>
  <si>
    <t>3005928</t>
  </si>
  <si>
    <t>RWGS FAM</t>
  </si>
  <si>
    <t>Rapid Whole Genome Sequencing, Familial Control</t>
  </si>
  <si>
    <t>3005933</t>
  </si>
  <si>
    <t>RWGS FRPT</t>
  </si>
  <si>
    <t>Rapid Whole Genome Sequencing, Familial Control with Report</t>
  </si>
  <si>
    <t>3005935</t>
  </si>
  <si>
    <t>RWGS NGS</t>
  </si>
  <si>
    <t>Rapid Whole Genome Sequencing</t>
  </si>
  <si>
    <t>3005939</t>
  </si>
  <si>
    <t>RWGS REA</t>
  </si>
  <si>
    <t>Rapid Whole Genome Reanalysis</t>
  </si>
  <si>
    <t>3005949</t>
  </si>
  <si>
    <t>ALD/DR</t>
  </si>
  <si>
    <t>Aldosterone and Renin Direct, With Ratio</t>
  </si>
  <si>
    <t>3006053</t>
  </si>
  <si>
    <t>LYME MTTT</t>
  </si>
  <si>
    <t>Borrelia burgdorferi VlsE1/pepC10 Antibodies, Total by ELISA With Reflex to IgM and IgG by ELISA (Modified Two-Tier Testing)</t>
  </si>
  <si>
    <t>3006168</t>
  </si>
  <si>
    <t>TSH-IHC</t>
  </si>
  <si>
    <t>Thyroid Stimulating Hormone by Immunohistochemistry</t>
  </si>
  <si>
    <t>3006178</t>
  </si>
  <si>
    <t>C4 URINE</t>
  </si>
  <si>
    <t>Isobutyryl/butyryl-carnitine (C4) Quantitative, Urine</t>
  </si>
  <si>
    <t>3006198</t>
  </si>
  <si>
    <t>MuSK SER</t>
  </si>
  <si>
    <t>Muscle-Specific Kinase (MuSK) Antibody, IgG by CBA-IFA with Reflex to Titer, Serum</t>
  </si>
  <si>
    <t>3006201</t>
  </si>
  <si>
    <t>AIENCDEMS</t>
  </si>
  <si>
    <t>Autoimmune Encephalopathy/Dementia Panel, Serum</t>
  </si>
  <si>
    <t>3006202</t>
  </si>
  <si>
    <t>AIENCDEMC</t>
  </si>
  <si>
    <t>Autoimmune Encephalopathy/Dementia Panel, CSF</t>
  </si>
  <si>
    <t>3006203</t>
  </si>
  <si>
    <t>AIDYS</t>
  </si>
  <si>
    <t>Autoimmune Dysautonomia Panel, Serum</t>
  </si>
  <si>
    <t>3006204</t>
  </si>
  <si>
    <t>AIEPS</t>
  </si>
  <si>
    <t>Autoimmune Epilepsy Panel, Serum</t>
  </si>
  <si>
    <t>3006205</t>
  </si>
  <si>
    <t>AIEPC</t>
  </si>
  <si>
    <t>Autoimmune Epilepsy Panel, CSF</t>
  </si>
  <si>
    <t>3006206</t>
  </si>
  <si>
    <t>AIMDS</t>
  </si>
  <si>
    <t>Autoimmune Movement Disorder Panel, Serum</t>
  </si>
  <si>
    <t>3006207</t>
  </si>
  <si>
    <t>AIMDC</t>
  </si>
  <si>
    <t>Autoimmune Movement Disorder Panel, CSF</t>
  </si>
  <si>
    <t>3006208</t>
  </si>
  <si>
    <t>AIMYS</t>
  </si>
  <si>
    <t>Autoimmune Myelopathy Panel, Serum</t>
  </si>
  <si>
    <t>3006209</t>
  </si>
  <si>
    <t>AIMYC</t>
  </si>
  <si>
    <t>Autoimmune Myelopathy Panel, CSF</t>
  </si>
  <si>
    <t>3006210</t>
  </si>
  <si>
    <t>AIPEDS</t>
  </si>
  <si>
    <t>Autoimmune Pediatric CNS Disorders, Serum</t>
  </si>
  <si>
    <t>3006211</t>
  </si>
  <si>
    <t>AIPEDC</t>
  </si>
  <si>
    <t>Autoimmune Pediatric CNS Disorders, CSF</t>
  </si>
  <si>
    <t>3006234</t>
  </si>
  <si>
    <t>AISPSS</t>
  </si>
  <si>
    <t>Autoimmune Stiff-Person Disorders, Serum</t>
  </si>
  <si>
    <t>3006235</t>
  </si>
  <si>
    <t>AISPSC</t>
  </si>
  <si>
    <t>Autoimmune Stiff-Person Disorders, CSF</t>
  </si>
  <si>
    <t>3006242</t>
  </si>
  <si>
    <t>MTB IHC</t>
  </si>
  <si>
    <t>Mycobacterium Tuberculosis by Immunohistochemistry</t>
  </si>
  <si>
    <t>3006247</t>
  </si>
  <si>
    <t>AS-PWS DD</t>
  </si>
  <si>
    <t>Angelman Syndrome and Prader-Willi Syndrome by Methylation-Specific MLPA</t>
  </si>
  <si>
    <t>3006297</t>
  </si>
  <si>
    <t>LH-IHC</t>
  </si>
  <si>
    <t>Luteinizing Hormone by Immunohistochemistry</t>
  </si>
  <si>
    <t>3006300</t>
  </si>
  <si>
    <t>FSH-IHC</t>
  </si>
  <si>
    <t>Follicle Stimulating Hormone by Immunohistochemistry</t>
  </si>
  <si>
    <t>3006343</t>
  </si>
  <si>
    <t>PRENAT HEP</t>
  </si>
  <si>
    <t>Prenatal Hepatitis Panel</t>
  </si>
  <si>
    <t>3006371</t>
  </si>
  <si>
    <t>C PAN_THC</t>
  </si>
  <si>
    <t>Drug Detection Panel and THC Metabolite, Umbilical Cord Tissue, Qualitative</t>
  </si>
  <si>
    <t>3006373</t>
  </si>
  <si>
    <t>M PAN_THC</t>
  </si>
  <si>
    <t>Drug Detection Panel and THC Metabolite, Meconium, Qualitative</t>
  </si>
  <si>
    <t>3006383</t>
  </si>
  <si>
    <t>CLOT RFLX</t>
  </si>
  <si>
    <t>Prolonged Clot Time Reflexive Profile</t>
  </si>
  <si>
    <t>Effective as of May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</si>
</sst>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5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459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35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HYPERLINK("http://www.aruplab.com/Testing-Information/resources/HotLines/HotLineDocs/May2023QHL/0020222.pdf","H")</f>
        <v>H</v>
      </c>
      <c r="X9" s="7" t="s">
        <v>0</v>
      </c>
      <c r="Y9" s="7" t="s">
        <v>0</v>
      </c>
      <c r="Z9" s="7" t="s">
        <v>0</v>
      </c>
      <c r="AA9" s="8">
        <v>45061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35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HYPERLINK("http://www.aruplab.com/Testing-Information/resources/HotLines/HotLineDocs/May2023QHL/0040131.pdf","H")</f>
        <v>H</v>
      </c>
      <c r="X10" s="7" t="s">
        <v>0</v>
      </c>
      <c r="Y10" s="7" t="s">
        <v>0</v>
      </c>
      <c r="Z10" s="7" t="s">
        <v>0</v>
      </c>
      <c r="AA10" s="8">
        <v>45061</v>
      </c>
    </row>
    <row r="11" spans="1:27" ht="4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35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HYPERLINK("http://www.aruplab.com/Testing-Information/resources/HotLines/HotLineDocs/May2023QHL/0050011.pdf","H")</f>
        <v>H</v>
      </c>
      <c r="X11" s="7" t="s">
        <v>0</v>
      </c>
      <c r="Y11" s="7" t="s">
        <v>0</v>
      </c>
      <c r="Z11" s="7" t="s">
        <v>0</v>
      </c>
      <c r="AA11" s="8">
        <v>45061</v>
      </c>
    </row>
    <row r="12" spans="1:27" ht="30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HYPERLINK("http://www.aruplab.com/Testing-Information/resources/HotLines/HotLineDocs/May2023QHL/0050091.pdf","H")</f>
        <v>H</v>
      </c>
      <c r="X12" s="7" t="s">
        <v>0</v>
      </c>
      <c r="Y12" s="7" t="s">
        <v>0</v>
      </c>
      <c r="Z12" s="7" t="s">
        <v>0</v>
      </c>
      <c r="AA12" s="8">
        <v>45061</v>
      </c>
    </row>
    <row r="13" spans="1:27" ht="3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HYPERLINK("http://www.aruplab.com/Testing-Information/resources/HotLines/HotLineDocs/May2023QHL/0050092.pdf","H")</f>
        <v>H</v>
      </c>
      <c r="X13" s="7" t="s">
        <v>0</v>
      </c>
      <c r="Y13" s="7" t="s">
        <v>0</v>
      </c>
      <c r="Z13" s="7" t="s">
        <v>0</v>
      </c>
      <c r="AA13" s="8">
        <v>45061</v>
      </c>
    </row>
    <row r="14" spans="1:27" ht="30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HYPERLINK("http://www.aruplab.com/Testing-Information/resources/HotLines/HotLineDocs/May2023QHL/0050093.pdf","H")</f>
        <v>H</v>
      </c>
      <c r="X14" s="7" t="s">
        <v>0</v>
      </c>
      <c r="Y14" s="7" t="s">
        <v>0</v>
      </c>
      <c r="Z14" s="7" t="s">
        <v>0</v>
      </c>
      <c r="AA14" s="8">
        <v>45061</v>
      </c>
    </row>
    <row r="15" spans="1:27" ht="30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HYPERLINK("http://www.aruplab.com/Testing-Information/resources/HotLines/HotLineDocs/May2023QHL/0050094.pdf","H")</f>
        <v>H</v>
      </c>
      <c r="X15" s="7" t="s">
        <v>0</v>
      </c>
      <c r="Y15" s="7" t="s">
        <v>0</v>
      </c>
      <c r="Z15" s="7" t="s">
        <v>0</v>
      </c>
      <c r="AA15" s="8">
        <v>45061</v>
      </c>
    </row>
    <row r="16" spans="1:27" ht="60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35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HYPERLINK("http://www.aruplab.com/Testing-Information/resources/HotLines/HotLineDocs/May2023QHL/0050101.pdf","H")</f>
        <v>H</v>
      </c>
      <c r="X16" s="7" t="s">
        <v>0</v>
      </c>
      <c r="Y16" s="7" t="s">
        <v>0</v>
      </c>
      <c r="Z16" s="7" t="s">
        <v>0</v>
      </c>
      <c r="AA16" s="8">
        <v>45061</v>
      </c>
    </row>
    <row r="17" spans="1:27" ht="4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HYPERLINK("http://www.aruplab.com/Testing-Information/resources/HotLines/HotLineDocs/May2023QHL/0050106.pdf","H")</f>
        <v>H</v>
      </c>
      <c r="X17" s="7" t="s">
        <v>0</v>
      </c>
      <c r="Y17" s="7" t="s">
        <v>0</v>
      </c>
      <c r="Z17" s="7" t="s">
        <v>0</v>
      </c>
      <c r="AA17" s="8">
        <v>45061</v>
      </c>
    </row>
    <row r="18" spans="1:27" ht="6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HYPERLINK("http://www.aruplab.com/Testing-Information/resources/HotLines/HotLineDocs/May2023QHL/0050108.pdf","H")</f>
        <v>H</v>
      </c>
      <c r="X18" s="7" t="s">
        <v>0</v>
      </c>
      <c r="Y18" s="7" t="s">
        <v>0</v>
      </c>
      <c r="Z18" s="7" t="s">
        <v>0</v>
      </c>
      <c r="AA18" s="8">
        <v>45061</v>
      </c>
    </row>
    <row r="19" spans="1:27" ht="4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35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HYPERLINK("http://www.aruplab.com/Testing-Information/resources/HotLines/HotLineDocs/May2023QHL/0050253.pdf","H")</f>
        <v>H</v>
      </c>
      <c r="X19" s="7" t="s">
        <v>0</v>
      </c>
      <c r="Y19" s="7" t="s">
        <v>0</v>
      </c>
      <c r="Z19" s="7" t="s">
        <v>0</v>
      </c>
      <c r="AA19" s="8">
        <v>45061</v>
      </c>
    </row>
    <row r="20" spans="1:27" ht="4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35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HYPERLINK("http://www.aruplab.com/Testing-Information/resources/HotLines/HotLineDocs/May2023QHL/0050254.pdf","H")</f>
        <v>H</v>
      </c>
      <c r="X20" s="7" t="s">
        <v>0</v>
      </c>
      <c r="Y20" s="7" t="s">
        <v>0</v>
      </c>
      <c r="Z20" s="7" t="s">
        <v>0</v>
      </c>
      <c r="AA20" s="8">
        <v>45061</v>
      </c>
    </row>
    <row r="21" spans="1:27" ht="4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35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HYPERLINK("http://www.aruplab.com/Testing-Information/resources/HotLines/HotLineDocs/May2023QHL/0050255.pdf","H")</f>
        <v>H</v>
      </c>
      <c r="X21" s="7" t="s">
        <v>0</v>
      </c>
      <c r="Y21" s="7" t="s">
        <v>0</v>
      </c>
      <c r="Z21" s="7" t="s">
        <v>0</v>
      </c>
      <c r="AA21" s="8">
        <v>45061</v>
      </c>
    </row>
    <row r="22" spans="1:27" ht="13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16" t="str">
        <f>HYPERLINK("http://www.aruplab.com/Testing-Information/resources/HotLines/HotLineDocs/May2023QHL/2023.03.31 May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45062</v>
      </c>
    </row>
    <row r="23" spans="1:27" ht="13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35</v>
      </c>
      <c r="V23" s="7" t="s">
        <v>0</v>
      </c>
      <c r="W23" s="16" t="str">
        <f>HYPERLINK("http://www.aruplab.com/Testing-Information/resources/HotLines/HotLineDocs/May2023QHL/2023.03.31 May Quarterly Hotline Inactivations.pdf","H")</f>
        <v>H</v>
      </c>
      <c r="X23" s="7" t="s">
        <v>0</v>
      </c>
      <c r="Y23" s="7" t="s">
        <v>0</v>
      </c>
      <c r="Z23" s="7" t="s">
        <v>0</v>
      </c>
      <c r="AA23" s="8">
        <v>45062</v>
      </c>
    </row>
    <row r="24" spans="1:27" ht="60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HYPERLINK("http://www.aruplab.com/Testing-Information/resources/HotLines/HotLineDocs/May2023QHL/0050369.pdf","H")</f>
        <v>H</v>
      </c>
      <c r="X24" s="7" t="s">
        <v>0</v>
      </c>
      <c r="Y24" s="7" t="s">
        <v>0</v>
      </c>
      <c r="Z24" s="7" t="s">
        <v>0</v>
      </c>
      <c r="AA24" s="8">
        <v>45061</v>
      </c>
    </row>
    <row r="25" spans="1:27" ht="7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35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HYPERLINK("http://www.aruplab.com/Testing-Information/resources/HotLines/HotLineDocs/May2023QHL/0050371.pdf","H")</f>
        <v>H</v>
      </c>
      <c r="X25" s="7" t="s">
        <v>0</v>
      </c>
      <c r="Y25" s="7" t="s">
        <v>0</v>
      </c>
      <c r="Z25" s="7" t="s">
        <v>0</v>
      </c>
      <c r="AA25" s="8">
        <v>45061</v>
      </c>
    </row>
    <row r="26" spans="1:27" ht="60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35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HYPERLINK("http://www.aruplab.com/Testing-Information/resources/HotLines/HotLineDocs/May2023QHL/0050372.pdf","H")</f>
        <v>H</v>
      </c>
      <c r="X26" s="7" t="s">
        <v>0</v>
      </c>
      <c r="Y26" s="7" t="s">
        <v>0</v>
      </c>
      <c r="Z26" s="7" t="s">
        <v>0</v>
      </c>
      <c r="AA26" s="8">
        <v>45061</v>
      </c>
    </row>
    <row r="27" spans="1:27" ht="4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HYPERLINK("http://www.aruplab.com/Testing-Information/resources/HotLines/HotLineDocs/May2023QHL/0050381.pdf","H")</f>
        <v>H</v>
      </c>
      <c r="X27" s="7" t="s">
        <v>0</v>
      </c>
      <c r="Y27" s="7" t="s">
        <v>0</v>
      </c>
      <c r="Z27" s="7" t="s">
        <v>0</v>
      </c>
      <c r="AA27" s="8">
        <v>45061</v>
      </c>
    </row>
    <row r="28" spans="1:27" ht="4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35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HYPERLINK("http://www.aruplab.com/Testing-Information/resources/HotLines/HotLineDocs/May2023QHL/0050383.pdf","H")</f>
        <v>H</v>
      </c>
      <c r="X28" s="7" t="s">
        <v>0</v>
      </c>
      <c r="Y28" s="7" t="s">
        <v>0</v>
      </c>
      <c r="Z28" s="7" t="s">
        <v>0</v>
      </c>
      <c r="AA28" s="8">
        <v>45061</v>
      </c>
    </row>
    <row r="29" spans="1:27" ht="60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35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HYPERLINK("http://www.aruplab.com/Testing-Information/resources/HotLines/HotLineDocs/May2023QHL/0050384.pdf","H")</f>
        <v>H</v>
      </c>
      <c r="X29" s="7" t="s">
        <v>0</v>
      </c>
      <c r="Y29" s="7" t="s">
        <v>0</v>
      </c>
      <c r="Z29" s="7" t="s">
        <v>0</v>
      </c>
      <c r="AA29" s="8">
        <v>45061</v>
      </c>
    </row>
    <row r="30" spans="1:27" ht="4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35</v>
      </c>
      <c r="G30" s="7" t="s">
        <v>35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HYPERLINK("http://www.aruplab.com/Testing-Information/resources/HotLines/HotLineDocs/May2023QHL/0050471.pdf","H")</f>
        <v>H</v>
      </c>
      <c r="X30" s="7" t="s">
        <v>0</v>
      </c>
      <c r="Y30" s="7" t="s">
        <v>0</v>
      </c>
      <c r="Z30" s="7" t="s">
        <v>0</v>
      </c>
      <c r="AA30" s="8">
        <v>45061</v>
      </c>
    </row>
    <row r="31" spans="1:27" ht="4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35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HYPERLINK("http://www.aruplab.com/Testing-Information/resources/HotLines/HotLineDocs/May2023QHL/0050477.pdf","H")</f>
        <v>H</v>
      </c>
      <c r="X31" s="7" t="s">
        <v>0</v>
      </c>
      <c r="Y31" s="7" t="s">
        <v>0</v>
      </c>
      <c r="Z31" s="7" t="s">
        <v>0</v>
      </c>
      <c r="AA31" s="8">
        <v>45061</v>
      </c>
    </row>
    <row r="32" spans="1:27" ht="60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35</v>
      </c>
      <c r="G32" s="7" t="s">
        <v>35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HYPERLINK("http://www.aruplab.com/Testing-Information/resources/HotLines/HotLineDocs/May2023QHL/0050478.pdf","H")</f>
        <v>H</v>
      </c>
      <c r="X32" s="7" t="s">
        <v>0</v>
      </c>
      <c r="Y32" s="7" t="s">
        <v>0</v>
      </c>
      <c r="Z32" s="7" t="s">
        <v>0</v>
      </c>
      <c r="AA32" s="8">
        <v>45061</v>
      </c>
    </row>
    <row r="33" spans="1:27" ht="4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35</v>
      </c>
      <c r="G33" s="7" t="s">
        <v>35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HYPERLINK("http://www.aruplab.com/Testing-Information/resources/HotLines/HotLineDocs/May2023QHL/0050588.pdf","H")</f>
        <v>H</v>
      </c>
      <c r="X33" s="7" t="s">
        <v>0</v>
      </c>
      <c r="Y33" s="7" t="s">
        <v>0</v>
      </c>
      <c r="Z33" s="7" t="s">
        <v>0</v>
      </c>
      <c r="AA33" s="8">
        <v>45061</v>
      </c>
    </row>
    <row r="34" spans="1:27" ht="60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35</v>
      </c>
      <c r="G34" s="7" t="s">
        <v>35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16" t="str">
        <f>HYPERLINK("http://www.aruplab.com/Testing-Information/resources/HotLines/HotLineDocs/May2023QHL/0050627.pdf","H")</f>
        <v>H</v>
      </c>
      <c r="X34" s="7" t="s">
        <v>0</v>
      </c>
      <c r="Y34" s="7" t="s">
        <v>0</v>
      </c>
      <c r="Z34" s="7" t="s">
        <v>0</v>
      </c>
      <c r="AA34" s="8">
        <v>45061</v>
      </c>
    </row>
    <row r="35" spans="1:27" ht="30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35</v>
      </c>
      <c r="G35" s="7" t="s">
        <v>35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16" t="str">
        <f>HYPERLINK("http://www.aruplab.com/Testing-Information/resources/HotLines/HotLineDocs/May2023QHL/0050777.pdf","H")</f>
        <v>H</v>
      </c>
      <c r="X35" s="7" t="s">
        <v>0</v>
      </c>
      <c r="Y35" s="7" t="s">
        <v>0</v>
      </c>
      <c r="Z35" s="7" t="s">
        <v>0</v>
      </c>
      <c r="AA35" s="8">
        <v>45061</v>
      </c>
    </row>
    <row r="36" spans="1:27" ht="4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35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HYPERLINK("http://www.aruplab.com/Testing-Information/resources/HotLines/HotLineDocs/May2023QHL/0051002.pdf","H")</f>
        <v>H</v>
      </c>
      <c r="X36" s="7" t="s">
        <v>0</v>
      </c>
      <c r="Y36" s="7" t="s">
        <v>0</v>
      </c>
      <c r="Z36" s="7" t="s">
        <v>0</v>
      </c>
      <c r="AA36" s="8">
        <v>45061</v>
      </c>
    </row>
    <row r="37" spans="1:27" ht="30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HYPERLINK("http://www.aruplab.com/Testing-Information/resources/HotLines/HotLineDocs/May2023QHL/0051003.pdf","H")</f>
        <v>H</v>
      </c>
      <c r="X37" s="7" t="s">
        <v>0</v>
      </c>
      <c r="Y37" s="7" t="s">
        <v>0</v>
      </c>
      <c r="Z37" s="7" t="s">
        <v>0</v>
      </c>
      <c r="AA37" s="8">
        <v>45061</v>
      </c>
    </row>
    <row r="38" spans="1:27" ht="30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35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HYPERLINK("http://www.aruplab.com/Testing-Information/resources/HotLines/HotLineDocs/May2023QHL/0051004.pdf","H")</f>
        <v>H</v>
      </c>
      <c r="X38" s="7" t="s">
        <v>0</v>
      </c>
      <c r="Y38" s="7" t="s">
        <v>0</v>
      </c>
      <c r="Z38" s="7" t="s">
        <v>0</v>
      </c>
      <c r="AA38" s="8">
        <v>45061</v>
      </c>
    </row>
    <row r="39" spans="1:27" ht="4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35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HYPERLINK("http://www.aruplab.com/Testing-Information/resources/HotLines/HotLineDocs/May2023QHL/0055258.pdf","H")</f>
        <v>H</v>
      </c>
      <c r="X39" s="7" t="s">
        <v>0</v>
      </c>
      <c r="Y39" s="7" t="s">
        <v>0</v>
      </c>
      <c r="Z39" s="7" t="s">
        <v>0</v>
      </c>
      <c r="AA39" s="8">
        <v>45061</v>
      </c>
    </row>
    <row r="40" spans="1:27" ht="4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35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HYPERLINK("http://www.aruplab.com/Testing-Information/resources/HotLines/HotLineDocs/May2023QHL/0055259.pdf","H")</f>
        <v>H</v>
      </c>
      <c r="X40" s="7" t="s">
        <v>0</v>
      </c>
      <c r="Y40" s="7" t="s">
        <v>0</v>
      </c>
      <c r="Z40" s="7" t="s">
        <v>0</v>
      </c>
      <c r="AA40" s="8">
        <v>45061</v>
      </c>
    </row>
    <row r="41" spans="1:27" ht="60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35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HYPERLINK("http://www.aruplab.com/Testing-Information/resources/HotLines/HotLineDocs/May2023QHL/0055260.pdf","H")</f>
        <v>H</v>
      </c>
      <c r="X41" s="7" t="s">
        <v>0</v>
      </c>
      <c r="Y41" s="7" t="s">
        <v>0</v>
      </c>
      <c r="Z41" s="7" t="s">
        <v>0</v>
      </c>
      <c r="AA41" s="8">
        <v>45061</v>
      </c>
    </row>
    <row r="42" spans="1:27" ht="4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35</v>
      </c>
      <c r="W42" s="16" t="str">
        <f>HYPERLINK("http://www.aruplab.com/Testing-Information/resources/HotLines/HotLineDocs/May2023QHL/2023.03.31 May Quarterly Hotline Inactivations.pdf","H")</f>
        <v>H</v>
      </c>
      <c r="X42" s="7" t="s">
        <v>0</v>
      </c>
      <c r="Y42" s="7" t="s">
        <v>0</v>
      </c>
      <c r="Z42" s="7" t="s">
        <v>0</v>
      </c>
      <c r="AA42" s="8">
        <v>45061</v>
      </c>
    </row>
    <row r="43" spans="1:27" ht="30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35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HYPERLINK("http://www.aruplab.com/Testing-Information/resources/HotLines/HotLineDocs/May2023QHL/0060046.pdf","H")</f>
        <v>H</v>
      </c>
      <c r="X43" s="7" t="s">
        <v>0</v>
      </c>
      <c r="Y43" s="7" t="s">
        <v>0</v>
      </c>
      <c r="Z43" s="7" t="s">
        <v>0</v>
      </c>
      <c r="AA43" s="8">
        <v>45061</v>
      </c>
    </row>
    <row r="44" spans="1:27" ht="30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35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HYPERLINK("http://www.aruplab.com/Testing-Information/resources/HotLines/HotLineDocs/May2023QHL/0060047.pdf","H")</f>
        <v>H</v>
      </c>
      <c r="X44" s="7" t="s">
        <v>0</v>
      </c>
      <c r="Y44" s="7" t="s">
        <v>0</v>
      </c>
      <c r="Z44" s="7" t="s">
        <v>0</v>
      </c>
      <c r="AA44" s="8">
        <v>45061</v>
      </c>
    </row>
    <row r="45" spans="1:27" ht="30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35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HYPERLINK("http://www.aruplab.com/Testing-Information/resources/HotLines/HotLineDocs/May2023QHL/0060050.pdf","H")</f>
        <v>H</v>
      </c>
      <c r="X45" s="7" t="s">
        <v>0</v>
      </c>
      <c r="Y45" s="7" t="s">
        <v>0</v>
      </c>
      <c r="Z45" s="7" t="s">
        <v>0</v>
      </c>
      <c r="AA45" s="8">
        <v>45061</v>
      </c>
    </row>
    <row r="46" spans="1:27" ht="30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35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HYPERLINK("http://www.aruplab.com/Testing-Information/resources/HotLines/HotLineDocs/May2023QHL/0060117.pdf","H")</f>
        <v>H</v>
      </c>
      <c r="X46" s="7" t="s">
        <v>0</v>
      </c>
      <c r="Y46" s="7" t="s">
        <v>0</v>
      </c>
      <c r="Z46" s="7" t="s">
        <v>0</v>
      </c>
      <c r="AA46" s="8">
        <v>45061</v>
      </c>
    </row>
    <row r="47" spans="1:27" ht="10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35</v>
      </c>
      <c r="V47" s="7" t="s">
        <v>0</v>
      </c>
      <c r="W47" s="16" t="str">
        <f>HYPERLINK("http://www.aruplab.com/Testing-Information/resources/HotLines/HotLineDocs/May2023QHL/2023.03.31 May Quarterly Hotline Inactivations.pdf","H")</f>
        <v>H</v>
      </c>
      <c r="X47" s="7" t="s">
        <v>0</v>
      </c>
      <c r="Y47" s="7" t="s">
        <v>0</v>
      </c>
      <c r="Z47" s="7" t="s">
        <v>0</v>
      </c>
      <c r="AA47" s="8">
        <v>45062</v>
      </c>
    </row>
    <row r="48" spans="1:27" ht="7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35</v>
      </c>
      <c r="V48" s="7" t="s">
        <v>0</v>
      </c>
      <c r="W48" s="16" t="str">
        <f>HYPERLINK("http://www.aruplab.com/Testing-Information/resources/HotLines/HotLineDocs/May2023QHL/2023.03.31 May Quarterly Hotline Inactivations.pdf","H")</f>
        <v>H</v>
      </c>
      <c r="X48" s="7" t="s">
        <v>0</v>
      </c>
      <c r="Y48" s="7" t="s">
        <v>0</v>
      </c>
      <c r="Z48" s="7" t="s">
        <v>0</v>
      </c>
      <c r="AA48" s="8">
        <v>45061</v>
      </c>
    </row>
    <row r="49" spans="1:27" ht="30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35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HYPERLINK("http://www.aruplab.com/Testing-Information/resources/HotLines/HotLineDocs/May2023QHL/0060714.pdf","H")</f>
        <v>H</v>
      </c>
      <c r="X49" s="7" t="s">
        <v>0</v>
      </c>
      <c r="Y49" s="7" t="s">
        <v>0</v>
      </c>
      <c r="Z49" s="7" t="s">
        <v>0</v>
      </c>
      <c r="AA49" s="8">
        <v>45061</v>
      </c>
    </row>
    <row r="50" spans="1:27" ht="4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35</v>
      </c>
      <c r="W50" s="16" t="str">
        <f>HYPERLINK("http://www.aruplab.com/Testing-Information/resources/HotLines/HotLineDocs/May2023QHL/2023.03.31 May Quarterly Hotline Inactivations.pdf","H")</f>
        <v>H</v>
      </c>
      <c r="X50" s="7" t="s">
        <v>0</v>
      </c>
      <c r="Y50" s="7" t="s">
        <v>0</v>
      </c>
      <c r="Z50" s="7" t="s">
        <v>0</v>
      </c>
      <c r="AA50" s="8">
        <v>45061</v>
      </c>
    </row>
    <row r="51" spans="1:27" ht="60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35</v>
      </c>
      <c r="V51" s="7" t="s">
        <v>0</v>
      </c>
      <c r="W51" s="16" t="str">
        <f>HYPERLINK("http://www.aruplab.com/Testing-Information/resources/HotLines/HotLineDocs/May2023QHL/2023.03.31 May Quarterly Hotline Inactivations.pdf","H")</f>
        <v>H</v>
      </c>
      <c r="X51" s="7" t="s">
        <v>0</v>
      </c>
      <c r="Y51" s="7" t="s">
        <v>0</v>
      </c>
      <c r="Z51" s="7" t="s">
        <v>0</v>
      </c>
      <c r="AA51" s="8">
        <v>45061</v>
      </c>
    </row>
    <row r="52" spans="1:27" ht="4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35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HYPERLINK("http://www.aruplab.com/Testing-Information/resources/HotLines/HotLineDocs/May2023QHL/0065100.pdf","H")</f>
        <v>H</v>
      </c>
      <c r="X52" s="7" t="s">
        <v>0</v>
      </c>
      <c r="Y52" s="7" t="s">
        <v>0</v>
      </c>
      <c r="Z52" s="7" t="s">
        <v>0</v>
      </c>
      <c r="AA52" s="8">
        <v>45061</v>
      </c>
    </row>
    <row r="53" spans="1:27" ht="30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35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HYPERLINK("http://www.aruplab.com/Testing-Information/resources/HotLines/HotLineDocs/May2023QHL/0065105.pdf","H")</f>
        <v>H</v>
      </c>
      <c r="X53" s="7" t="s">
        <v>0</v>
      </c>
      <c r="Y53" s="7" t="s">
        <v>0</v>
      </c>
      <c r="Z53" s="7" t="s">
        <v>0</v>
      </c>
      <c r="AA53" s="8">
        <v>45061</v>
      </c>
    </row>
    <row r="54" spans="1:27" ht="30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35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HYPERLINK("http://www.aruplab.com/Testing-Information/resources/HotLines/HotLineDocs/May2023QHL/0065139.pdf","H")</f>
        <v>H</v>
      </c>
      <c r="X54" s="7" t="s">
        <v>0</v>
      </c>
      <c r="Y54" s="7" t="s">
        <v>0</v>
      </c>
      <c r="Z54" s="7" t="s">
        <v>0</v>
      </c>
      <c r="AA54" s="8">
        <v>45061</v>
      </c>
    </row>
    <row r="55" spans="1:27" ht="30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35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HYPERLINK("http://www.aruplab.com/Testing-Information/resources/HotLines/HotLineDocs/May2023QHL/0070062.pdf","H")</f>
        <v>H</v>
      </c>
      <c r="X55" s="7" t="s">
        <v>0</v>
      </c>
      <c r="Y55" s="7" t="s">
        <v>0</v>
      </c>
      <c r="Z55" s="7" t="s">
        <v>0</v>
      </c>
      <c r="AA55" s="8">
        <v>45061</v>
      </c>
    </row>
    <row r="56" spans="1:27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35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HYPERLINK("http://www.aruplab.com/Testing-Information/resources/HotLines/HotLineDocs/May2023QHL/0070105.pdf","H")</f>
        <v>H</v>
      </c>
      <c r="X56" s="7" t="s">
        <v>0</v>
      </c>
      <c r="Y56" s="7" t="s">
        <v>0</v>
      </c>
      <c r="Z56" s="7" t="s">
        <v>0</v>
      </c>
      <c r="AA56" s="8">
        <v>45061</v>
      </c>
    </row>
    <row r="57" spans="1:27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35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HYPERLINK("http://www.aruplab.com/Testing-Information/resources/HotLines/HotLineDocs/May2023QHL/0070413.pdf","H")</f>
        <v>H</v>
      </c>
      <c r="X57" s="7" t="s">
        <v>0</v>
      </c>
      <c r="Y57" s="16" t="str">
        <f>HYPERLINK("http://www.aruplab.com/Testing-Information/resources/HotLines/Sample_Reports/May2023QHL/0070413_Inhibin B_INHIBINB.pdf","E")</f>
        <v>E</v>
      </c>
      <c r="Z57" s="7" t="s">
        <v>0</v>
      </c>
      <c r="AA57" s="8">
        <v>45061</v>
      </c>
    </row>
    <row r="58" spans="1:27" ht="30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35</v>
      </c>
      <c r="G58" s="7" t="s">
        <v>0</v>
      </c>
      <c r="H58" s="7" t="s">
        <v>35</v>
      </c>
      <c r="I58" s="7" t="s">
        <v>0</v>
      </c>
      <c r="J58" s="7" t="s">
        <v>35</v>
      </c>
      <c r="K58" s="7" t="s">
        <v>35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HYPERLINK("http://www.aruplab.com/Testing-Information/resources/HotLines/HotLineDocs/May2023QHL/0090161.pdf","H")</f>
        <v>H</v>
      </c>
      <c r="X58" s="7" t="s">
        <v>0</v>
      </c>
      <c r="Y58" s="16" t="str">
        <f>HYPERLINK("http://www.aruplab.com/Testing-Information/resources/HotLines/Sample_Reports/May2023QHL/0090161_ Amiodarone and Metabolite_AMIOD.pdf","E")</f>
        <v>E</v>
      </c>
      <c r="Z58" s="7" t="s">
        <v>0</v>
      </c>
      <c r="AA58" s="8">
        <v>45061</v>
      </c>
    </row>
    <row r="59" spans="1:27" ht="4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35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HYPERLINK("http://www.aruplab.com/Testing-Information/resources/HotLines/HotLineDocs/May2023QHL/0090448.pdf","H")</f>
        <v>H</v>
      </c>
      <c r="X59" s="7" t="s">
        <v>0</v>
      </c>
      <c r="Y59" s="16" t="str">
        <f>HYPERLINK("http://www.aruplab.com/Testing-Information/resources/HotLines/Sample_Reports/May2023QHL/0090448_Drugs of Abuse 7 Panel Urine - Screen Only_CDTI7.pdf","E")</f>
        <v>E</v>
      </c>
      <c r="Z59" s="7" t="s">
        <v>0</v>
      </c>
      <c r="AA59" s="8">
        <v>45061</v>
      </c>
    </row>
    <row r="60" spans="1:27" ht="4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7" t="s">
        <v>35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HYPERLINK("http://www.aruplab.com/Testing-Information/resources/HotLines/HotLineDocs/May2023QHL/0090449.pdf","H")</f>
        <v>H</v>
      </c>
      <c r="X60" s="7" t="s">
        <v>0</v>
      </c>
      <c r="Y60" s="16" t="str">
        <f>HYPERLINK("http://www.aruplab.com/Testing-Information/resources/HotLines/Sample_Reports/May2023QHL/0090449_Drugs of Abuse 7A Panel Urine - Screen Only_CDTI7A.pdf","E")</f>
        <v>E</v>
      </c>
      <c r="Z60" s="7" t="s">
        <v>0</v>
      </c>
      <c r="AA60" s="8">
        <v>45061</v>
      </c>
    </row>
    <row r="61" spans="1:27" ht="4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0</v>
      </c>
      <c r="J61" s="7" t="s">
        <v>0</v>
      </c>
      <c r="K61" s="7" t="s">
        <v>35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HYPERLINK("http://www.aruplab.com/Testing-Information/resources/HotLines/HotLineDocs/May2023QHL/0090453.pdf","H")</f>
        <v>H</v>
      </c>
      <c r="X61" s="7" t="s">
        <v>0</v>
      </c>
      <c r="Y61" s="16" t="str">
        <f>HYPERLINK("http://www.aruplab.com/Testing-Information/resources/HotLines/Sample_Reports/May2023QHL/0090453_Drugs of Abuse 9 Panel Urine - Screen Only_CDTI9.pdf","E")</f>
        <v>E</v>
      </c>
      <c r="Z61" s="7" t="s">
        <v>0</v>
      </c>
      <c r="AA61" s="8">
        <v>45061</v>
      </c>
    </row>
    <row r="62" spans="1:27" ht="4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35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HYPERLINK("http://www.aruplab.com/Testing-Information/resources/HotLines/HotLineDocs/May2023QHL/0090454.pdf","H")</f>
        <v>H</v>
      </c>
      <c r="X62" s="7" t="s">
        <v>0</v>
      </c>
      <c r="Y62" s="16" t="str">
        <f>HYPERLINK("http://www.aruplab.com/Testing-Information/resources/HotLines/Sample_Reports/May2023QHL/0090454_Drugs of Abuse 9A Panel Urine - Screen Only_CDTI9A.pdf","E")</f>
        <v>E</v>
      </c>
      <c r="Z62" s="7" t="s">
        <v>0</v>
      </c>
      <c r="AA62" s="8">
        <v>45061</v>
      </c>
    </row>
    <row r="63" spans="1:27" ht="60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35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16" t="str">
        <f>HYPERLINK("http://www.aruplab.com/Testing-Information/resources/HotLines/HotLineDocs/May2023QHL/0092184.pdf","H")</f>
        <v>H</v>
      </c>
      <c r="X63" s="7" t="s">
        <v>0</v>
      </c>
      <c r="Y63" s="16" t="str">
        <f>HYPERLINK("http://www.aruplab.com/Testing-Information/resources/HotLines/Sample_Reports/May2023QHL/0092184_Drug Panel 7 Urine - Screen with Reflex to Confirmation Quantitation_CDASU 7.pdf","E")</f>
        <v>E</v>
      </c>
      <c r="Z63" s="7" t="s">
        <v>0</v>
      </c>
      <c r="AA63" s="8">
        <v>45061</v>
      </c>
    </row>
    <row r="64" spans="1:27" ht="60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35</v>
      </c>
      <c r="H64" s="7" t="s">
        <v>0</v>
      </c>
      <c r="I64" s="7" t="s">
        <v>0</v>
      </c>
      <c r="J64" s="7" t="s">
        <v>0</v>
      </c>
      <c r="K64" s="7" t="s">
        <v>35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HYPERLINK("http://www.aruplab.com/Testing-Information/resources/HotLines/HotLineDocs/May2023QHL/0092185.pdf","H")</f>
        <v>H</v>
      </c>
      <c r="X64" s="7" t="s">
        <v>0</v>
      </c>
      <c r="Y64" s="16" t="str">
        <f>HYPERLINK("http://www.aruplab.com/Testing-Information/resources/HotLines/Sample_Reports/May2023QHL/0092185_Drug Panel 7A Urine - Screen with Reflex to Confirmation Quantitation_CDASU 7A.pdf","E")</f>
        <v>E</v>
      </c>
      <c r="Z64" s="7" t="s">
        <v>0</v>
      </c>
      <c r="AA64" s="8">
        <v>45061</v>
      </c>
    </row>
    <row r="65" spans="1:27" ht="60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35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HYPERLINK("http://www.aruplab.com/Testing-Information/resources/HotLines/HotLineDocs/May2023QHL/0092186.pdf","H")</f>
        <v>H</v>
      </c>
      <c r="X65" s="7" t="s">
        <v>0</v>
      </c>
      <c r="Y65" s="16" t="str">
        <f>HYPERLINK("http://www.aruplab.com/Testing-Information/resources/HotLines/Sample_Reports/May2023QHL/0092186_Drug Panel 9 Urine - Screen with Reflex to Confirmation Quantitation_CDASU 9.pdf","E")</f>
        <v>E</v>
      </c>
      <c r="Z65" s="7" t="s">
        <v>0</v>
      </c>
      <c r="AA65" s="8">
        <v>45061</v>
      </c>
    </row>
    <row r="66" spans="1:27" ht="60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35</v>
      </c>
      <c r="H66" s="7" t="s">
        <v>0</v>
      </c>
      <c r="I66" s="7" t="s">
        <v>0</v>
      </c>
      <c r="J66" s="7" t="s">
        <v>0</v>
      </c>
      <c r="K66" s="7" t="s">
        <v>35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HYPERLINK("http://www.aruplab.com/Testing-Information/resources/HotLines/HotLineDocs/May2023QHL/0092187.pdf","H")</f>
        <v>H</v>
      </c>
      <c r="X66" s="7" t="s">
        <v>0</v>
      </c>
      <c r="Y66" s="16" t="str">
        <f>HYPERLINK("http://www.aruplab.com/Testing-Information/resources/HotLines/Sample_Reports/May2023QHL/0092187_Drug Panel 9A Urine - Screen with Reflex to Confirmation Quantitation_CDASU 9A.pdf","E")</f>
        <v>E</v>
      </c>
      <c r="Z66" s="7" t="s">
        <v>0</v>
      </c>
      <c r="AA66" s="8">
        <v>45061</v>
      </c>
    </row>
    <row r="67" spans="1:27" ht="4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35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35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HYPERLINK("http://www.aruplab.com/Testing-Information/resources/HotLines/HotLineDocs/May2023QHL/0092316.pdf","H")</f>
        <v>H</v>
      </c>
      <c r="X67" s="16" t="str">
        <f>HYPERLINK("http://www.aruplab.com/Testing-Information/resources/HotLines/TDMix/May2023QHL/0092316.xlsx","T")</f>
        <v>T</v>
      </c>
      <c r="Y67" s="16" t="str">
        <f>HYPERLINK("http://www.aruplab.com/Testing-Information/resources/HotLines/Sample_Reports/May2023QHL/0092316_Marijuana Metabolite Meconium Qualitative_CONFTHC M.pdf","E")</f>
        <v>E</v>
      </c>
      <c r="Z67" s="7" t="s">
        <v>0</v>
      </c>
      <c r="AA67" s="8">
        <v>45061</v>
      </c>
    </row>
    <row r="68" spans="1:27" ht="45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35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HYPERLINK("http://www.aruplab.com/Testing-Information/resources/HotLines/HotLineDocs/May2023QHL/0093048.pdf","H")</f>
        <v>H</v>
      </c>
      <c r="X68" s="7" t="s">
        <v>0</v>
      </c>
      <c r="Y68" s="7" t="s">
        <v>0</v>
      </c>
      <c r="Z68" s="7" t="s">
        <v>0</v>
      </c>
      <c r="AA68" s="8">
        <v>45061</v>
      </c>
    </row>
    <row r="69" spans="1:27" ht="30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35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HYPERLINK("http://www.aruplab.com/Testing-Information/resources/HotLines/HotLineDocs/May2023QHL/0093049.pdf","H")</f>
        <v>H</v>
      </c>
      <c r="X69" s="7" t="s">
        <v>0</v>
      </c>
      <c r="Y69" s="7" t="s">
        <v>0</v>
      </c>
      <c r="Z69" s="7" t="s">
        <v>0</v>
      </c>
      <c r="AA69" s="8">
        <v>45061</v>
      </c>
    </row>
    <row r="70" spans="1:27" ht="30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35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HYPERLINK("http://www.aruplab.com/Testing-Information/resources/HotLines/HotLineDocs/May2023QHL/0093050.pdf","H")</f>
        <v>H</v>
      </c>
      <c r="X70" s="7" t="s">
        <v>0</v>
      </c>
      <c r="Y70" s="7" t="s">
        <v>0</v>
      </c>
      <c r="Z70" s="7" t="s">
        <v>0</v>
      </c>
      <c r="AA70" s="8">
        <v>45061</v>
      </c>
    </row>
    <row r="71" spans="1:27" ht="45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35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HYPERLINK("http://www.aruplab.com/Testing-Information/resources/HotLines/HotLineDocs/May2023QHL/0093093.pdf","H")</f>
        <v>H</v>
      </c>
      <c r="X71" s="7" t="s">
        <v>0</v>
      </c>
      <c r="Y71" s="7" t="s">
        <v>0</v>
      </c>
      <c r="Z71" s="7" t="s">
        <v>0</v>
      </c>
      <c r="AA71" s="8">
        <v>45061</v>
      </c>
    </row>
    <row r="72" spans="1:27" ht="4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0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35</v>
      </c>
      <c r="W72" s="16" t="str">
        <f>HYPERLINK("http://www.aruplab.com/Testing-Information/resources/HotLines/HotLineDocs/May2023QHL/2023.03.31 May Quarterly Hotline Inactivations.pdf","H")</f>
        <v>H</v>
      </c>
      <c r="X72" s="7" t="s">
        <v>0</v>
      </c>
      <c r="Y72" s="7" t="s">
        <v>0</v>
      </c>
      <c r="Z72" s="7" t="s">
        <v>0</v>
      </c>
      <c r="AA72" s="8">
        <v>45061</v>
      </c>
    </row>
    <row r="73" spans="1:27" ht="60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HYPERLINK("http://www.aruplab.com/Testing-Information/resources/HotLines/HotLineDocs/May2023QHL/0097303.pdf","H")</f>
        <v>H</v>
      </c>
      <c r="X73" s="7" t="s">
        <v>0</v>
      </c>
      <c r="Y73" s="7" t="s">
        <v>0</v>
      </c>
      <c r="Z73" s="7" t="s">
        <v>0</v>
      </c>
      <c r="AA73" s="8">
        <v>45061</v>
      </c>
    </row>
    <row r="74" spans="1:27" ht="4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35</v>
      </c>
      <c r="G74" s="7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HYPERLINK("http://www.aruplab.com/Testing-Information/resources/HotLines/HotLineDocs/May2023QHL/0097317.pdf","H")</f>
        <v>H</v>
      </c>
      <c r="X74" s="7" t="s">
        <v>0</v>
      </c>
      <c r="Y74" s="7" t="s">
        <v>0</v>
      </c>
      <c r="Z74" s="7" t="s">
        <v>0</v>
      </c>
      <c r="AA74" s="8">
        <v>45061</v>
      </c>
    </row>
    <row r="75" spans="1:27" ht="4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HYPERLINK("http://www.aruplab.com/Testing-Information/resources/HotLines/HotLineDocs/May2023QHL/0097318.pdf","H")</f>
        <v>H</v>
      </c>
      <c r="X75" s="7" t="s">
        <v>0</v>
      </c>
      <c r="Y75" s="7" t="s">
        <v>0</v>
      </c>
      <c r="Z75" s="7" t="s">
        <v>0</v>
      </c>
      <c r="AA75" s="8">
        <v>45061</v>
      </c>
    </row>
    <row r="76" spans="1:27" ht="45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0</v>
      </c>
      <c r="G76" s="7" t="s">
        <v>0</v>
      </c>
      <c r="H76" s="7" t="s">
        <v>35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HYPERLINK("http://www.aruplab.com/Testing-Information/resources/HotLines/HotLineDocs/May2023QHL/0099483.pdf","H")</f>
        <v>H</v>
      </c>
      <c r="X76" s="7" t="s">
        <v>0</v>
      </c>
      <c r="Y76" s="7" t="s">
        <v>0</v>
      </c>
      <c r="Z76" s="7" t="s">
        <v>0</v>
      </c>
      <c r="AA76" s="8">
        <v>45061</v>
      </c>
    </row>
    <row r="77" spans="1:27" ht="45">
      <c r="A77" s="6" t="s">
        <v>237</v>
      </c>
      <c r="B77" s="6" t="s">
        <v>238</v>
      </c>
      <c r="C77" s="6" t="s">
        <v>239</v>
      </c>
      <c r="D77" s="7" t="s">
        <v>0</v>
      </c>
      <c r="E77" s="7" t="s">
        <v>0</v>
      </c>
      <c r="F77" s="7" t="s">
        <v>35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HYPERLINK("http://www.aruplab.com/Testing-Information/resources/HotLines/HotLineDocs/May2023QHL/2002280.pdf","H")</f>
        <v>H</v>
      </c>
      <c r="X77" s="7" t="s">
        <v>0</v>
      </c>
      <c r="Y77" s="7" t="s">
        <v>0</v>
      </c>
      <c r="Z77" s="7" t="s">
        <v>0</v>
      </c>
      <c r="AA77" s="8">
        <v>45061</v>
      </c>
    </row>
    <row r="78" spans="1:27" ht="45">
      <c r="A78" s="6" t="s">
        <v>240</v>
      </c>
      <c r="B78" s="6" t="s">
        <v>241</v>
      </c>
      <c r="C78" s="6" t="s">
        <v>242</v>
      </c>
      <c r="D78" s="7" t="s">
        <v>0</v>
      </c>
      <c r="E78" s="7" t="s">
        <v>0</v>
      </c>
      <c r="F78" s="7" t="s">
        <v>35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HYPERLINK("http://www.aruplab.com/Testing-Information/resources/HotLines/HotLineDocs/May2023QHL/2002440.pdf","H")</f>
        <v>H</v>
      </c>
      <c r="X78" s="7" t="s">
        <v>0</v>
      </c>
      <c r="Y78" s="7" t="s">
        <v>0</v>
      </c>
      <c r="Z78" s="7" t="s">
        <v>0</v>
      </c>
      <c r="AA78" s="8">
        <v>45061</v>
      </c>
    </row>
    <row r="79" spans="1:27" ht="105">
      <c r="A79" s="6" t="s">
        <v>243</v>
      </c>
      <c r="B79" s="6" t="s">
        <v>244</v>
      </c>
      <c r="C79" s="6" t="s">
        <v>245</v>
      </c>
      <c r="D79" s="7" t="s">
        <v>0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35</v>
      </c>
      <c r="V79" s="7" t="s">
        <v>0</v>
      </c>
      <c r="W79" s="16" t="str">
        <f>HYPERLINK("http://www.aruplab.com/Testing-Information/resources/HotLines/HotLineDocs/May2023QHL/2023.03.31 May Quarterly Hotline Inactivations.pdf","H")</f>
        <v>H</v>
      </c>
      <c r="X79" s="7" t="s">
        <v>0</v>
      </c>
      <c r="Y79" s="7" t="s">
        <v>0</v>
      </c>
      <c r="Z79" s="7" t="s">
        <v>0</v>
      </c>
      <c r="AA79" s="8">
        <v>45061</v>
      </c>
    </row>
    <row r="80" spans="1:27" ht="105">
      <c r="A80" s="6" t="s">
        <v>246</v>
      </c>
      <c r="B80" s="6" t="s">
        <v>247</v>
      </c>
      <c r="C80" s="6" t="s">
        <v>248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35</v>
      </c>
      <c r="V80" s="7" t="s">
        <v>0</v>
      </c>
      <c r="W80" s="16" t="str">
        <f>HYPERLINK("http://www.aruplab.com/Testing-Information/resources/HotLines/HotLineDocs/May2023QHL/2023.03.31 May Quarterly Hotline Inactivations.pdf","H")</f>
        <v>H</v>
      </c>
      <c r="X80" s="7" t="s">
        <v>0</v>
      </c>
      <c r="Y80" s="7" t="s">
        <v>0</v>
      </c>
      <c r="Z80" s="7" t="s">
        <v>0</v>
      </c>
      <c r="AA80" s="8">
        <v>45061</v>
      </c>
    </row>
    <row r="81" spans="1:27" ht="60">
      <c r="A81" s="6" t="s">
        <v>249</v>
      </c>
      <c r="B81" s="6" t="s">
        <v>250</v>
      </c>
      <c r="C81" s="6" t="s">
        <v>251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35</v>
      </c>
      <c r="W81" s="16" t="str">
        <f>HYPERLINK("http://www.aruplab.com/Testing-Information/resources/HotLines/HotLineDocs/May2023QHL/2023.03.31 May Quarterly Hotline Inactivations.pdf","H")</f>
        <v>H</v>
      </c>
      <c r="X81" s="7" t="s">
        <v>0</v>
      </c>
      <c r="Y81" s="7" t="s">
        <v>0</v>
      </c>
      <c r="Z81" s="7" t="s">
        <v>0</v>
      </c>
      <c r="AA81" s="8">
        <v>45061</v>
      </c>
    </row>
    <row r="82" spans="1:27" ht="30">
      <c r="A82" s="6" t="s">
        <v>252</v>
      </c>
      <c r="B82" s="6" t="s">
        <v>253</v>
      </c>
      <c r="C82" s="6" t="s">
        <v>254</v>
      </c>
      <c r="D82" s="7" t="s">
        <v>0</v>
      </c>
      <c r="E82" s="7" t="s">
        <v>0</v>
      </c>
      <c r="F82" s="7" t="s">
        <v>35</v>
      </c>
      <c r="G82" s="7" t="s">
        <v>35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HYPERLINK("http://www.aruplab.com/Testing-Information/resources/HotLines/HotLineDocs/May2023QHL/2003239.pdf","H")</f>
        <v>H</v>
      </c>
      <c r="X82" s="7" t="s">
        <v>0</v>
      </c>
      <c r="Y82" s="7" t="s">
        <v>0</v>
      </c>
      <c r="Z82" s="7" t="s">
        <v>0</v>
      </c>
      <c r="AA82" s="8">
        <v>45061</v>
      </c>
    </row>
    <row r="83" spans="1:27" ht="60">
      <c r="A83" s="6" t="s">
        <v>255</v>
      </c>
      <c r="B83" s="6" t="s">
        <v>256</v>
      </c>
      <c r="C83" s="6" t="s">
        <v>257</v>
      </c>
      <c r="D83" s="7" t="s">
        <v>0</v>
      </c>
      <c r="E83" s="7" t="s">
        <v>0</v>
      </c>
      <c r="F83" s="7" t="s">
        <v>35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HYPERLINK("http://www.aruplab.com/Testing-Information/resources/HotLines/HotLineDocs/May2023QHL/2004243.pdf","H")</f>
        <v>H</v>
      </c>
      <c r="X83" s="7" t="s">
        <v>0</v>
      </c>
      <c r="Y83" s="7" t="s">
        <v>0</v>
      </c>
      <c r="Z83" s="7" t="s">
        <v>0</v>
      </c>
      <c r="AA83" s="8">
        <v>45061</v>
      </c>
    </row>
    <row r="84" spans="1:27" ht="105">
      <c r="A84" s="6" t="s">
        <v>258</v>
      </c>
      <c r="B84" s="6" t="s">
        <v>259</v>
      </c>
      <c r="C84" s="6" t="s">
        <v>260</v>
      </c>
      <c r="D84" s="7" t="s">
        <v>0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35</v>
      </c>
      <c r="V84" s="7" t="s">
        <v>0</v>
      </c>
      <c r="W84" s="16" t="str">
        <f>HYPERLINK("http://www.aruplab.com/Testing-Information/resources/HotLines/HotLineDocs/May2023QHL/2023.03.31 May Quarterly Hotline Inactivations.pdf","H")</f>
        <v>H</v>
      </c>
      <c r="X84" s="7" t="s">
        <v>0</v>
      </c>
      <c r="Y84" s="7" t="s">
        <v>0</v>
      </c>
      <c r="Z84" s="7" t="s">
        <v>0</v>
      </c>
      <c r="AA84" s="8">
        <v>45061</v>
      </c>
    </row>
    <row r="85" spans="1:27" ht="120">
      <c r="A85" s="6" t="s">
        <v>261</v>
      </c>
      <c r="B85" s="6" t="s">
        <v>262</v>
      </c>
      <c r="C85" s="6" t="s">
        <v>263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35</v>
      </c>
      <c r="V85" s="7" t="s">
        <v>0</v>
      </c>
      <c r="W85" s="16" t="str">
        <f>HYPERLINK("http://www.aruplab.com/Testing-Information/resources/HotLines/HotLineDocs/May2023QHL/2023.03.31 May Quarterly Hotline Inactivations.pdf","H")</f>
        <v>H</v>
      </c>
      <c r="X85" s="7" t="s">
        <v>0</v>
      </c>
      <c r="Y85" s="7" t="s">
        <v>0</v>
      </c>
      <c r="Z85" s="7" t="s">
        <v>0</v>
      </c>
      <c r="AA85" s="8">
        <v>45061</v>
      </c>
    </row>
    <row r="86" spans="1:27" ht="45">
      <c r="A86" s="6" t="s">
        <v>264</v>
      </c>
      <c r="B86" s="6" t="s">
        <v>265</v>
      </c>
      <c r="C86" s="6" t="s">
        <v>266</v>
      </c>
      <c r="D86" s="7" t="s">
        <v>0</v>
      </c>
      <c r="E86" s="7" t="s">
        <v>0</v>
      </c>
      <c r="F86" s="7" t="s">
        <v>0</v>
      </c>
      <c r="G86" s="7" t="s">
        <v>0</v>
      </c>
      <c r="H86" s="7" t="s">
        <v>35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HYPERLINK("http://www.aruplab.com/Testing-Information/resources/HotLines/HotLineDocs/May2023QHL/2006178.pdf","H")</f>
        <v>H</v>
      </c>
      <c r="X86" s="7" t="s">
        <v>0</v>
      </c>
      <c r="Y86" s="7" t="s">
        <v>0</v>
      </c>
      <c r="Z86" s="7" t="s">
        <v>0</v>
      </c>
      <c r="AA86" s="8">
        <v>45061</v>
      </c>
    </row>
    <row r="87" spans="1:27" ht="45">
      <c r="A87" s="6" t="s">
        <v>267</v>
      </c>
      <c r="B87" s="6" t="s">
        <v>268</v>
      </c>
      <c r="C87" s="6" t="s">
        <v>269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35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HYPERLINK("http://www.aruplab.com/Testing-Information/resources/HotLines/HotLineDocs/May2023QHL/2007335.pdf","H")</f>
        <v>H</v>
      </c>
      <c r="X87" s="7" t="s">
        <v>0</v>
      </c>
      <c r="Y87" s="7" t="s">
        <v>0</v>
      </c>
      <c r="Z87" s="7" t="s">
        <v>0</v>
      </c>
      <c r="AA87" s="8">
        <v>45061</v>
      </c>
    </row>
    <row r="88" spans="1:27" ht="75">
      <c r="A88" s="6" t="s">
        <v>270</v>
      </c>
      <c r="B88" s="6" t="s">
        <v>271</v>
      </c>
      <c r="C88" s="6" t="s">
        <v>272</v>
      </c>
      <c r="D88" s="7" t="s">
        <v>0</v>
      </c>
      <c r="E88" s="7" t="s">
        <v>0</v>
      </c>
      <c r="F88" s="7" t="s">
        <v>35</v>
      </c>
      <c r="G88" s="7" t="s">
        <v>35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HYPERLINK("http://www.aruplab.com/Testing-Information/resources/HotLines/HotLineDocs/May2023QHL/2007443.pdf","H")</f>
        <v>H</v>
      </c>
      <c r="X88" s="7" t="s">
        <v>0</v>
      </c>
      <c r="Y88" s="7" t="s">
        <v>0</v>
      </c>
      <c r="Z88" s="7" t="s">
        <v>0</v>
      </c>
      <c r="AA88" s="8">
        <v>45061</v>
      </c>
    </row>
    <row r="89" spans="1:27" ht="75">
      <c r="A89" s="6" t="s">
        <v>273</v>
      </c>
      <c r="B89" s="6" t="s">
        <v>274</v>
      </c>
      <c r="C89" s="6" t="s">
        <v>275</v>
      </c>
      <c r="D89" s="7" t="s">
        <v>0</v>
      </c>
      <c r="E89" s="7" t="s">
        <v>0</v>
      </c>
      <c r="F89" s="7" t="s">
        <v>0</v>
      </c>
      <c r="G89" s="7" t="s">
        <v>35</v>
      </c>
      <c r="H89" s="7" t="s">
        <v>0</v>
      </c>
      <c r="I89" s="7" t="s">
        <v>0</v>
      </c>
      <c r="J89" s="7" t="s">
        <v>35</v>
      </c>
      <c r="K89" s="7" t="s">
        <v>35</v>
      </c>
      <c r="L89" s="7" t="s">
        <v>35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HYPERLINK("http://www.aruplab.com/Testing-Information/resources/HotLines/HotLineDocs/May2023QHL/2007479.pdf","H")</f>
        <v>H</v>
      </c>
      <c r="X89" s="16" t="str">
        <f>HYPERLINK("http://www.aruplab.com/Testing-Information/resources/HotLines/TDMix/May2023QHL/2007479.xlsx","T")</f>
        <v>T</v>
      </c>
      <c r="Y89" s="16" t="str">
        <f>HYPERLINK("http://www.aruplab.com/Testing-Information/resources/HotLines/Sample_Reports/May2023QHL/2007479_Drug Profile Targeted by Tandem Mass Spectrometry and Enzyme Immunoassay Urine_PAIN HYB U.pdf","E")</f>
        <v>E</v>
      </c>
      <c r="Z89" s="7" t="s">
        <v>0</v>
      </c>
      <c r="AA89" s="8">
        <v>45061</v>
      </c>
    </row>
    <row r="90" spans="1:27" ht="45">
      <c r="A90" s="6" t="s">
        <v>276</v>
      </c>
      <c r="B90" s="6" t="s">
        <v>277</v>
      </c>
      <c r="C90" s="6" t="s">
        <v>278</v>
      </c>
      <c r="D90" s="7" t="s">
        <v>0</v>
      </c>
      <c r="E90" s="7" t="s">
        <v>0</v>
      </c>
      <c r="F90" s="7" t="s">
        <v>0</v>
      </c>
      <c r="G90" s="7" t="s">
        <v>0</v>
      </c>
      <c r="H90" s="7" t="s">
        <v>35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HYPERLINK("http://www.aruplab.com/Testing-Information/resources/HotLines/HotLineDocs/May2023QHL/2009257.pdf","H")</f>
        <v>H</v>
      </c>
      <c r="X90" s="7" t="s">
        <v>0</v>
      </c>
      <c r="Y90" s="7" t="s">
        <v>0</v>
      </c>
      <c r="Z90" s="7" t="s">
        <v>0</v>
      </c>
      <c r="AA90" s="8">
        <v>45061</v>
      </c>
    </row>
    <row r="91" spans="1:27" ht="90">
      <c r="A91" s="6" t="s">
        <v>279</v>
      </c>
      <c r="B91" s="6" t="s">
        <v>280</v>
      </c>
      <c r="C91" s="6" t="s">
        <v>281</v>
      </c>
      <c r="D91" s="7" t="s">
        <v>0</v>
      </c>
      <c r="E91" s="7" t="s">
        <v>0</v>
      </c>
      <c r="F91" s="7" t="s">
        <v>0</v>
      </c>
      <c r="G91" s="7" t="s">
        <v>35</v>
      </c>
      <c r="H91" s="7" t="s">
        <v>0</v>
      </c>
      <c r="I91" s="7" t="s">
        <v>0</v>
      </c>
      <c r="J91" s="7" t="s">
        <v>35</v>
      </c>
      <c r="K91" s="7" t="s">
        <v>35</v>
      </c>
      <c r="L91" s="7" t="s">
        <v>35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HYPERLINK("http://www.aruplab.com/Testing-Information/resources/HotLines/HotLineDocs/May2023QHL/2009288.pdf","H")</f>
        <v>H</v>
      </c>
      <c r="X91" s="16" t="str">
        <f>HYPERLINK("http://www.aruplab.com/Testing-Information/resources/HotLines/TDMix/May2023QHL/2009288.xlsx","T")</f>
        <v>T</v>
      </c>
      <c r="Y91" s="16" t="str">
        <f>HYPERLINK("http://www.aruplab.com/Testing-Information/resources/HotLines/Sample_Reports/May2023QHL/2009288_Drug_Profile,_Targeted_with_Interpretation,_Urine_PAIN HYB 2.pdf","E")</f>
        <v>E</v>
      </c>
      <c r="Z91" s="7" t="s">
        <v>0</v>
      </c>
      <c r="AA91" s="8">
        <v>45061</v>
      </c>
    </row>
    <row r="92" spans="1:27" ht="105">
      <c r="A92" s="6" t="s">
        <v>282</v>
      </c>
      <c r="B92" s="6" t="s">
        <v>283</v>
      </c>
      <c r="C92" s="6" t="s">
        <v>284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35</v>
      </c>
      <c r="V92" s="7" t="s">
        <v>0</v>
      </c>
      <c r="W92" s="16" t="str">
        <f>HYPERLINK("http://www.aruplab.com/Testing-Information/resources/HotLines/HotLineDocs/May2023QHL/2023.03.31 May Quarterly Hotline Inactivations.pdf","H")</f>
        <v>H</v>
      </c>
      <c r="X92" s="7" t="s">
        <v>0</v>
      </c>
      <c r="Y92" s="7" t="s">
        <v>0</v>
      </c>
      <c r="Z92" s="7" t="s">
        <v>0</v>
      </c>
      <c r="AA92" s="8">
        <v>45061</v>
      </c>
    </row>
    <row r="93" spans="1:27" ht="105">
      <c r="A93" s="6" t="s">
        <v>285</v>
      </c>
      <c r="B93" s="6" t="s">
        <v>286</v>
      </c>
      <c r="C93" s="6" t="s">
        <v>287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35</v>
      </c>
      <c r="V93" s="7" t="s">
        <v>0</v>
      </c>
      <c r="W93" s="16" t="str">
        <f>HYPERLINK("http://www.aruplab.com/Testing-Information/resources/HotLines/HotLineDocs/May2023QHL/2023.03.31 May Quarterly Hotline Inactivations.pdf","H")</f>
        <v>H</v>
      </c>
      <c r="X93" s="7" t="s">
        <v>0</v>
      </c>
      <c r="Y93" s="7" t="s">
        <v>0</v>
      </c>
      <c r="Z93" s="7" t="s">
        <v>0</v>
      </c>
      <c r="AA93" s="8">
        <v>45061</v>
      </c>
    </row>
    <row r="94" spans="1:27" ht="135">
      <c r="A94" s="6" t="s">
        <v>288</v>
      </c>
      <c r="B94" s="6" t="s">
        <v>289</v>
      </c>
      <c r="C94" s="6" t="s">
        <v>290</v>
      </c>
      <c r="D94" s="7" t="s">
        <v>0</v>
      </c>
      <c r="E94" s="7" t="s">
        <v>0</v>
      </c>
      <c r="F94" s="7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35</v>
      </c>
      <c r="V94" s="7" t="s">
        <v>0</v>
      </c>
      <c r="W94" s="16" t="str">
        <f>HYPERLINK("http://www.aruplab.com/Testing-Information/resources/HotLines/HotLineDocs/May2023QHL/2023.03.31 May Quarterly Hotline Inactivations.pdf","H")</f>
        <v>H</v>
      </c>
      <c r="X94" s="7" t="s">
        <v>0</v>
      </c>
      <c r="Y94" s="7" t="s">
        <v>0</v>
      </c>
      <c r="Z94" s="7" t="s">
        <v>0</v>
      </c>
      <c r="AA94" s="8">
        <v>45061</v>
      </c>
    </row>
    <row r="95" spans="1:27" ht="45">
      <c r="A95" s="6" t="s">
        <v>291</v>
      </c>
      <c r="B95" s="6" t="s">
        <v>292</v>
      </c>
      <c r="C95" s="6" t="s">
        <v>293</v>
      </c>
      <c r="D95" s="7" t="s">
        <v>0</v>
      </c>
      <c r="E95" s="7" t="s">
        <v>0</v>
      </c>
      <c r="F95" s="7" t="s">
        <v>0</v>
      </c>
      <c r="G95" s="7" t="s">
        <v>35</v>
      </c>
      <c r="H95" s="7" t="s">
        <v>0</v>
      </c>
      <c r="I95" s="7" t="s">
        <v>0</v>
      </c>
      <c r="J95" s="7" t="s">
        <v>0</v>
      </c>
      <c r="K95" s="7" t="s">
        <v>35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16" t="str">
        <f>HYPERLINK("http://www.aruplab.com/Testing-Information/resources/HotLines/HotLineDocs/May2023QHL/2012270.pdf","H")</f>
        <v>H</v>
      </c>
      <c r="X95" s="7" t="s">
        <v>0</v>
      </c>
      <c r="Y95" s="16" t="str">
        <f>HYPERLINK("http://www.aruplab.com/Testing-Information/resources/HotLines/Sample_Reports/May2023QHL/2012270_THC Cannabinoids Urine Screen with Reflex to Quantitation_THC RFX U.pdf","E")</f>
        <v>E</v>
      </c>
      <c r="Z95" s="7" t="s">
        <v>0</v>
      </c>
      <c r="AA95" s="8">
        <v>45061</v>
      </c>
    </row>
    <row r="96" spans="1:27" ht="45">
      <c r="A96" s="6" t="s">
        <v>294</v>
      </c>
      <c r="B96" s="6" t="s">
        <v>295</v>
      </c>
      <c r="C96" s="6" t="s">
        <v>296</v>
      </c>
      <c r="D96" s="7" t="s">
        <v>0</v>
      </c>
      <c r="E96" s="7" t="s">
        <v>0</v>
      </c>
      <c r="F96" s="7" t="s">
        <v>0</v>
      </c>
      <c r="G96" s="7" t="s">
        <v>35</v>
      </c>
      <c r="H96" s="7" t="s">
        <v>0</v>
      </c>
      <c r="I96" s="7" t="s">
        <v>0</v>
      </c>
      <c r="J96" s="7" t="s">
        <v>0</v>
      </c>
      <c r="K96" s="7" t="s">
        <v>35</v>
      </c>
      <c r="L96" s="7" t="s">
        <v>0</v>
      </c>
      <c r="M96" s="7" t="s">
        <v>0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16" t="str">
        <f>HYPERLINK("http://www.aruplab.com/Testing-Information/resources/HotLines/HotLineDocs/May2023QHL/2012312.pdf","H")</f>
        <v>H</v>
      </c>
      <c r="X96" s="7" t="s">
        <v>0</v>
      </c>
      <c r="Y96" s="16" t="str">
        <f>HYPERLINK("http://www.aruplab.com/Testing-Information/resources/HotLines/Sample_Reports/May2023QHL/2012312_Drug Profile Screen with Reflex to Quantitation_PAIN RFX U.pdf","E")</f>
        <v>E</v>
      </c>
      <c r="Z96" s="7" t="s">
        <v>0</v>
      </c>
      <c r="AA96" s="8">
        <v>45061</v>
      </c>
    </row>
    <row r="97" spans="1:27" ht="60">
      <c r="A97" s="6" t="s">
        <v>297</v>
      </c>
      <c r="B97" s="6" t="s">
        <v>298</v>
      </c>
      <c r="C97" s="6" t="s">
        <v>299</v>
      </c>
      <c r="D97" s="7" t="s">
        <v>0</v>
      </c>
      <c r="E97" s="7" t="s">
        <v>0</v>
      </c>
      <c r="F97" s="7" t="s">
        <v>35</v>
      </c>
      <c r="G97" s="7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7" t="s">
        <v>0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16" t="str">
        <f>HYPERLINK("http://www.aruplab.com/Testing-Information/resources/HotLines/HotLineDocs/May2023QHL/2012625.pdf","H")</f>
        <v>H</v>
      </c>
      <c r="X97" s="7" t="s">
        <v>0</v>
      </c>
      <c r="Y97" s="7" t="s">
        <v>0</v>
      </c>
      <c r="Z97" s="7" t="s">
        <v>0</v>
      </c>
      <c r="AA97" s="8">
        <v>45061</v>
      </c>
    </row>
    <row r="98" spans="1:27" ht="60">
      <c r="A98" s="6" t="s">
        <v>300</v>
      </c>
      <c r="B98" s="6" t="s">
        <v>301</v>
      </c>
      <c r="C98" s="6" t="s">
        <v>302</v>
      </c>
      <c r="D98" s="7" t="s">
        <v>0</v>
      </c>
      <c r="E98" s="7" t="s">
        <v>0</v>
      </c>
      <c r="F98" s="7" t="s">
        <v>35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7" t="s">
        <v>0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16" t="str">
        <f>HYPERLINK("http://www.aruplab.com/Testing-Information/resources/HotLines/HotLineDocs/May2023QHL/2012634.pdf","H")</f>
        <v>H</v>
      </c>
      <c r="X98" s="7" t="s">
        <v>0</v>
      </c>
      <c r="Y98" s="7" t="s">
        <v>0</v>
      </c>
      <c r="Z98" s="7" t="s">
        <v>0</v>
      </c>
      <c r="AA98" s="8">
        <v>45061</v>
      </c>
    </row>
    <row r="99" spans="1:27" ht="30">
      <c r="A99" s="6" t="s">
        <v>303</v>
      </c>
      <c r="B99" s="6" t="s">
        <v>304</v>
      </c>
      <c r="C99" s="6" t="s">
        <v>305</v>
      </c>
      <c r="D99" s="7" t="s">
        <v>0</v>
      </c>
      <c r="E99" s="7" t="s">
        <v>0</v>
      </c>
      <c r="F99" s="7" t="s">
        <v>35</v>
      </c>
      <c r="G99" s="7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0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16" t="str">
        <f>HYPERLINK("http://www.aruplab.com/Testing-Information/resources/HotLines/HotLineDocs/May2023QHL/2013798.pdf","H")</f>
        <v>H</v>
      </c>
      <c r="X99" s="7" t="s">
        <v>0</v>
      </c>
      <c r="Y99" s="7" t="s">
        <v>0</v>
      </c>
      <c r="Z99" s="7" t="s">
        <v>0</v>
      </c>
      <c r="AA99" s="8">
        <v>45061</v>
      </c>
    </row>
    <row r="100" spans="1:27" ht="90">
      <c r="A100" s="6" t="s">
        <v>306</v>
      </c>
      <c r="B100" s="6" t="s">
        <v>307</v>
      </c>
      <c r="C100" s="6" t="s">
        <v>308</v>
      </c>
      <c r="D100" s="7" t="s">
        <v>0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35</v>
      </c>
      <c r="V100" s="7" t="s">
        <v>0</v>
      </c>
      <c r="W100" s="16" t="str">
        <f>HYPERLINK("http://www.aruplab.com/Testing-Information/resources/HotLines/HotLineDocs/May2023QHL/2023.03.31 May Quarterly Hotline Inactivations.pdf","H")</f>
        <v>H</v>
      </c>
      <c r="X100" s="7" t="s">
        <v>0</v>
      </c>
      <c r="Y100" s="7" t="s">
        <v>0</v>
      </c>
      <c r="Z100" s="7" t="s">
        <v>0</v>
      </c>
      <c r="AA100" s="8">
        <v>45061</v>
      </c>
    </row>
    <row r="101" spans="1:27" ht="90">
      <c r="A101" s="6" t="s">
        <v>309</v>
      </c>
      <c r="B101" s="6" t="s">
        <v>310</v>
      </c>
      <c r="C101" s="6" t="s">
        <v>311</v>
      </c>
      <c r="D101" s="7" t="s">
        <v>0</v>
      </c>
      <c r="E101" s="7" t="s">
        <v>0</v>
      </c>
      <c r="F101" s="7" t="s">
        <v>35</v>
      </c>
      <c r="G101" s="7" t="s">
        <v>35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7" t="s">
        <v>0</v>
      </c>
      <c r="P101" s="7" t="s">
        <v>0</v>
      </c>
      <c r="Q101" s="7" t="s">
        <v>0</v>
      </c>
      <c r="R101" s="7" t="s">
        <v>0</v>
      </c>
      <c r="S101" s="7" t="s">
        <v>0</v>
      </c>
      <c r="T101" s="7" t="s">
        <v>0</v>
      </c>
      <c r="U101" s="7" t="s">
        <v>0</v>
      </c>
      <c r="V101" s="7" t="s">
        <v>0</v>
      </c>
      <c r="W101" s="16" t="str">
        <f>HYPERLINK("http://www.aruplab.com/Testing-Information/resources/HotLines/HotLineDocs/May2023QHL/3000230.pdf","H")</f>
        <v>H</v>
      </c>
      <c r="X101" s="7" t="s">
        <v>0</v>
      </c>
      <c r="Y101" s="7" t="s">
        <v>0</v>
      </c>
      <c r="Z101" s="7" t="s">
        <v>0</v>
      </c>
      <c r="AA101" s="8">
        <v>45061</v>
      </c>
    </row>
    <row r="102" spans="1:27" ht="105">
      <c r="A102" s="6" t="s">
        <v>312</v>
      </c>
      <c r="B102" s="6" t="s">
        <v>313</v>
      </c>
      <c r="C102" s="6" t="s">
        <v>314</v>
      </c>
      <c r="D102" s="7" t="s">
        <v>0</v>
      </c>
      <c r="E102" s="7" t="s">
        <v>0</v>
      </c>
      <c r="F102" s="7" t="s">
        <v>35</v>
      </c>
      <c r="G102" s="7" t="s">
        <v>35</v>
      </c>
      <c r="H102" s="7" t="s">
        <v>0</v>
      </c>
      <c r="I102" s="7" t="s">
        <v>0</v>
      </c>
      <c r="J102" s="7" t="s">
        <v>0</v>
      </c>
      <c r="K102" s="7" t="s">
        <v>0</v>
      </c>
      <c r="L102" s="7" t="s">
        <v>0</v>
      </c>
      <c r="M102" s="7" t="s">
        <v>0</v>
      </c>
      <c r="N102" s="7" t="s">
        <v>0</v>
      </c>
      <c r="O102" s="7" t="s">
        <v>0</v>
      </c>
      <c r="P102" s="7" t="s">
        <v>0</v>
      </c>
      <c r="Q102" s="7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16" t="str">
        <f>HYPERLINK("http://www.aruplab.com/Testing-Information/resources/HotLines/HotLineDocs/May2023QHL/3000235.pdf","H")</f>
        <v>H</v>
      </c>
      <c r="X102" s="7" t="s">
        <v>0</v>
      </c>
      <c r="Y102" s="7" t="s">
        <v>0</v>
      </c>
      <c r="Z102" s="7" t="s">
        <v>0</v>
      </c>
      <c r="AA102" s="8">
        <v>45061</v>
      </c>
    </row>
    <row r="103" spans="1:27" ht="30">
      <c r="A103" s="6" t="s">
        <v>315</v>
      </c>
      <c r="B103" s="6" t="s">
        <v>316</v>
      </c>
      <c r="C103" s="6" t="s">
        <v>317</v>
      </c>
      <c r="D103" s="7" t="s">
        <v>0</v>
      </c>
      <c r="E103" s="7" t="s">
        <v>0</v>
      </c>
      <c r="F103" s="7" t="s">
        <v>35</v>
      </c>
      <c r="G103" s="7" t="s">
        <v>0</v>
      </c>
      <c r="H103" s="7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7" t="s">
        <v>0</v>
      </c>
      <c r="P103" s="7" t="s">
        <v>0</v>
      </c>
      <c r="Q103" s="7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16" t="str">
        <f>HYPERLINK("http://www.aruplab.com/Testing-Information/resources/HotLines/HotLineDocs/May2023QHL/3000400.pdf","H")</f>
        <v>H</v>
      </c>
      <c r="X103" s="7" t="s">
        <v>0</v>
      </c>
      <c r="Y103" s="7" t="s">
        <v>0</v>
      </c>
      <c r="Z103" s="7" t="s">
        <v>0</v>
      </c>
      <c r="AA103" s="8">
        <v>45061</v>
      </c>
    </row>
    <row r="104" spans="1:27" ht="30">
      <c r="A104" s="6" t="s">
        <v>318</v>
      </c>
      <c r="B104" s="6" t="s">
        <v>319</v>
      </c>
      <c r="C104" s="6" t="s">
        <v>320</v>
      </c>
      <c r="D104" s="7" t="s">
        <v>0</v>
      </c>
      <c r="E104" s="7" t="s">
        <v>0</v>
      </c>
      <c r="F104" s="7" t="s">
        <v>35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7" t="s">
        <v>0</v>
      </c>
      <c r="P104" s="7" t="s">
        <v>0</v>
      </c>
      <c r="Q104" s="7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16" t="str">
        <f>HYPERLINK("http://www.aruplab.com/Testing-Information/resources/HotLines/HotLineDocs/May2023QHL/3001501.pdf","H")</f>
        <v>H</v>
      </c>
      <c r="X104" s="7" t="s">
        <v>0</v>
      </c>
      <c r="Y104" s="7" t="s">
        <v>0</v>
      </c>
      <c r="Z104" s="7" t="s">
        <v>0</v>
      </c>
      <c r="AA104" s="8">
        <v>45061</v>
      </c>
    </row>
    <row r="105" spans="1:27" ht="60">
      <c r="A105" s="6" t="s">
        <v>321</v>
      </c>
      <c r="B105" s="6" t="s">
        <v>322</v>
      </c>
      <c r="C105" s="6" t="s">
        <v>323</v>
      </c>
      <c r="D105" s="7" t="s">
        <v>0</v>
      </c>
      <c r="E105" s="7" t="s">
        <v>0</v>
      </c>
      <c r="F105" s="7" t="s">
        <v>35</v>
      </c>
      <c r="G105" s="7" t="s">
        <v>0</v>
      </c>
      <c r="H105" s="7" t="s">
        <v>0</v>
      </c>
      <c r="I105" s="7" t="s">
        <v>0</v>
      </c>
      <c r="J105" s="7" t="s">
        <v>0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  <c r="Q105" s="7" t="s">
        <v>0</v>
      </c>
      <c r="R105" s="7" t="s">
        <v>0</v>
      </c>
      <c r="S105" s="7" t="s">
        <v>0</v>
      </c>
      <c r="T105" s="7" t="s">
        <v>0</v>
      </c>
      <c r="U105" s="7" t="s">
        <v>0</v>
      </c>
      <c r="V105" s="7" t="s">
        <v>0</v>
      </c>
      <c r="W105" s="16" t="str">
        <f>HYPERLINK("http://www.aruplab.com/Testing-Information/resources/HotLines/HotLineDocs/May2023QHL/3001561.pdf","H")</f>
        <v>H</v>
      </c>
      <c r="X105" s="7" t="s">
        <v>0</v>
      </c>
      <c r="Y105" s="7" t="s">
        <v>0</v>
      </c>
      <c r="Z105" s="7" t="s">
        <v>0</v>
      </c>
      <c r="AA105" s="8">
        <v>45061</v>
      </c>
    </row>
    <row r="106" spans="1:27" ht="105">
      <c r="A106" s="6" t="s">
        <v>324</v>
      </c>
      <c r="B106" s="6" t="s">
        <v>325</v>
      </c>
      <c r="C106" s="6" t="s">
        <v>326</v>
      </c>
      <c r="D106" s="7" t="s">
        <v>0</v>
      </c>
      <c r="E106" s="7" t="s">
        <v>0</v>
      </c>
      <c r="F106" s="7" t="s">
        <v>0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  <c r="Q106" s="7" t="s">
        <v>0</v>
      </c>
      <c r="R106" s="7" t="s">
        <v>0</v>
      </c>
      <c r="S106" s="7" t="s">
        <v>0</v>
      </c>
      <c r="T106" s="7" t="s">
        <v>0</v>
      </c>
      <c r="U106" s="7" t="s">
        <v>35</v>
      </c>
      <c r="V106" s="7" t="s">
        <v>0</v>
      </c>
      <c r="W106" s="16" t="str">
        <f>HYPERLINK("http://www.aruplab.com/Testing-Information/resources/HotLines/HotLineDocs/May2023QHL/2023.03.31 May Quarterly Hotline Inactivations.pdf","H")</f>
        <v>H</v>
      </c>
      <c r="X106" s="7" t="s">
        <v>0</v>
      </c>
      <c r="Y106" s="7" t="s">
        <v>0</v>
      </c>
      <c r="Z106" s="7" t="s">
        <v>0</v>
      </c>
      <c r="AA106" s="8">
        <v>45061</v>
      </c>
    </row>
    <row r="107" spans="1:27" ht="60">
      <c r="A107" s="6" t="s">
        <v>327</v>
      </c>
      <c r="B107" s="6" t="s">
        <v>328</v>
      </c>
      <c r="C107" s="6" t="s">
        <v>329</v>
      </c>
      <c r="D107" s="7" t="s">
        <v>0</v>
      </c>
      <c r="E107" s="7" t="s">
        <v>0</v>
      </c>
      <c r="F107" s="7" t="s">
        <v>35</v>
      </c>
      <c r="G107" s="7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  <c r="Q107" s="7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16" t="str">
        <f>HYPERLINK("http://www.aruplab.com/Testing-Information/resources/HotLines/HotLineDocs/May2023QHL/3001662.pdf","H")</f>
        <v>H</v>
      </c>
      <c r="X107" s="7" t="s">
        <v>0</v>
      </c>
      <c r="Y107" s="7" t="s">
        <v>0</v>
      </c>
      <c r="Z107" s="7" t="s">
        <v>0</v>
      </c>
      <c r="AA107" s="8">
        <v>45061</v>
      </c>
    </row>
    <row r="108" spans="1:27" ht="75">
      <c r="A108" s="6" t="s">
        <v>330</v>
      </c>
      <c r="B108" s="6" t="s">
        <v>331</v>
      </c>
      <c r="C108" s="6" t="s">
        <v>332</v>
      </c>
      <c r="D108" s="7" t="s">
        <v>0</v>
      </c>
      <c r="E108" s="7" t="s">
        <v>0</v>
      </c>
      <c r="F108" s="7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35</v>
      </c>
      <c r="O108" s="7" t="s">
        <v>0</v>
      </c>
      <c r="P108" s="7" t="s">
        <v>0</v>
      </c>
      <c r="Q108" s="7" t="s">
        <v>0</v>
      </c>
      <c r="R108" s="7" t="s">
        <v>0</v>
      </c>
      <c r="S108" s="7" t="s">
        <v>35</v>
      </c>
      <c r="T108" s="7" t="s">
        <v>0</v>
      </c>
      <c r="U108" s="7" t="s">
        <v>0</v>
      </c>
      <c r="V108" s="7" t="s">
        <v>0</v>
      </c>
      <c r="W108" s="16" t="str">
        <f>HYPERLINK("http://www.aruplab.com/Testing-Information/resources/HotLines/HotLineDocs/May2023QHL/3001868.pdf","H")</f>
        <v>H</v>
      </c>
      <c r="X108" s="16" t="str">
        <f>HYPERLINK("http://www.aruplab.com/Testing-Information/resources/HotLines/TDMix/May2023QHL/3001868.xlsx","T")</f>
        <v>T</v>
      </c>
      <c r="Y108" s="16" t="str">
        <f>HYPERLINK("http://www.aruplab.com/Testing-Information/resources/HotLines/Sample_Reports/May2023QHL/3001868_Acetylcholine Receptor Binding Antibody with reflex to Muscle-Specific Kinase MuSK Ab IgG_ACHR BIN R.pdf","E")</f>
        <v>E</v>
      </c>
      <c r="Z108" s="7" t="s">
        <v>0</v>
      </c>
      <c r="AA108" s="8">
        <v>45061</v>
      </c>
    </row>
    <row r="109" spans="1:27" ht="30">
      <c r="A109" s="6" t="s">
        <v>333</v>
      </c>
      <c r="B109" s="6" t="s">
        <v>334</v>
      </c>
      <c r="C109" s="6" t="s">
        <v>335</v>
      </c>
      <c r="D109" s="7" t="s">
        <v>0</v>
      </c>
      <c r="E109" s="7" t="s">
        <v>0</v>
      </c>
      <c r="F109" s="7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35</v>
      </c>
      <c r="O109" s="7" t="s">
        <v>0</v>
      </c>
      <c r="P109" s="7" t="s">
        <v>0</v>
      </c>
      <c r="Q109" s="7" t="s">
        <v>0</v>
      </c>
      <c r="R109" s="7" t="s">
        <v>0</v>
      </c>
      <c r="S109" s="7" t="s">
        <v>35</v>
      </c>
      <c r="T109" s="7" t="s">
        <v>0</v>
      </c>
      <c r="U109" s="7" t="s">
        <v>0</v>
      </c>
      <c r="V109" s="7" t="s">
        <v>0</v>
      </c>
      <c r="W109" s="16" t="str">
        <f>HYPERLINK("http://www.aruplab.com/Testing-Information/resources/HotLines/HotLineDocs/May2023QHL/3001869.pdf","H")</f>
        <v>H</v>
      </c>
      <c r="X109" s="16" t="str">
        <f>HYPERLINK("http://www.aruplab.com/Testing-Information/resources/HotLines/TDMix/May2023QHL/3001869.xlsx","T")</f>
        <v>T</v>
      </c>
      <c r="Y109" s="16" t="str">
        <f>HYPERLINK("http://www.aruplab.com/Testing-Information/resources/HotLines/Sample_Reports/May2023QHL/3001869_Myasthenia Gravis Reflexive Panel_MG R PAN.pdf","E")</f>
        <v>E</v>
      </c>
      <c r="Z109" s="7" t="s">
        <v>0</v>
      </c>
      <c r="AA109" s="8">
        <v>45061</v>
      </c>
    </row>
    <row r="110" spans="1:27" ht="30">
      <c r="A110" s="6" t="s">
        <v>336</v>
      </c>
      <c r="B110" s="6" t="s">
        <v>337</v>
      </c>
      <c r="C110" s="6" t="s">
        <v>338</v>
      </c>
      <c r="D110" s="7" t="s">
        <v>0</v>
      </c>
      <c r="E110" s="7" t="s">
        <v>0</v>
      </c>
      <c r="F110" s="7" t="s">
        <v>35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7" t="s">
        <v>0</v>
      </c>
      <c r="P110" s="7" t="s">
        <v>0</v>
      </c>
      <c r="Q110" s="7" t="s">
        <v>0</v>
      </c>
      <c r="R110" s="7" t="s">
        <v>0</v>
      </c>
      <c r="S110" s="7" t="s">
        <v>0</v>
      </c>
      <c r="T110" s="7" t="s">
        <v>0</v>
      </c>
      <c r="U110" s="7" t="s">
        <v>0</v>
      </c>
      <c r="V110" s="7" t="s">
        <v>0</v>
      </c>
      <c r="W110" s="16" t="str">
        <f>HYPERLINK("http://www.aruplab.com/Testing-Information/resources/HotLines/HotLineDocs/May2023QHL/3002001.pdf","H")</f>
        <v>H</v>
      </c>
      <c r="X110" s="7" t="s">
        <v>0</v>
      </c>
      <c r="Y110" s="7" t="s">
        <v>0</v>
      </c>
      <c r="Z110" s="7" t="s">
        <v>0</v>
      </c>
      <c r="AA110" s="8">
        <v>45061</v>
      </c>
    </row>
    <row r="111" spans="1:27" ht="30">
      <c r="A111" s="6" t="s">
        <v>339</v>
      </c>
      <c r="B111" s="6" t="s">
        <v>340</v>
      </c>
      <c r="C111" s="6" t="s">
        <v>341</v>
      </c>
      <c r="D111" s="7" t="s">
        <v>0</v>
      </c>
      <c r="E111" s="7" t="s">
        <v>0</v>
      </c>
      <c r="F111" s="7" t="s">
        <v>35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7" t="s">
        <v>0</v>
      </c>
      <c r="P111" s="7" t="s">
        <v>0</v>
      </c>
      <c r="Q111" s="7" t="s">
        <v>0</v>
      </c>
      <c r="R111" s="7" t="s">
        <v>0</v>
      </c>
      <c r="S111" s="7" t="s">
        <v>0</v>
      </c>
      <c r="T111" s="7" t="s">
        <v>0</v>
      </c>
      <c r="U111" s="7" t="s">
        <v>0</v>
      </c>
      <c r="V111" s="7" t="s">
        <v>0</v>
      </c>
      <c r="W111" s="16" t="str">
        <f>HYPERLINK("http://www.aruplab.com/Testing-Information/resources/HotLines/HotLineDocs/May2023QHL/3002002.pdf","H")</f>
        <v>H</v>
      </c>
      <c r="X111" s="7" t="s">
        <v>0</v>
      </c>
      <c r="Y111" s="7" t="s">
        <v>0</v>
      </c>
      <c r="Z111" s="7" t="s">
        <v>0</v>
      </c>
      <c r="AA111" s="8">
        <v>45061</v>
      </c>
    </row>
    <row r="112" spans="1:27" ht="30">
      <c r="A112" s="6" t="s">
        <v>342</v>
      </c>
      <c r="B112" s="6" t="s">
        <v>343</v>
      </c>
      <c r="C112" s="6" t="s">
        <v>344</v>
      </c>
      <c r="D112" s="7" t="s">
        <v>0</v>
      </c>
      <c r="E112" s="7" t="s">
        <v>0</v>
      </c>
      <c r="F112" s="7" t="s">
        <v>35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7" t="s">
        <v>0</v>
      </c>
      <c r="P112" s="7" t="s">
        <v>0</v>
      </c>
      <c r="Q112" s="7" t="s">
        <v>0</v>
      </c>
      <c r="R112" s="7" t="s">
        <v>0</v>
      </c>
      <c r="S112" s="7" t="s">
        <v>0</v>
      </c>
      <c r="T112" s="7" t="s">
        <v>0</v>
      </c>
      <c r="U112" s="7" t="s">
        <v>0</v>
      </c>
      <c r="V112" s="7" t="s">
        <v>0</v>
      </c>
      <c r="W112" s="16" t="str">
        <f>HYPERLINK("http://www.aruplab.com/Testing-Information/resources/HotLines/HotLineDocs/May2023QHL/3002003.pdf","H")</f>
        <v>H</v>
      </c>
      <c r="X112" s="7" t="s">
        <v>0</v>
      </c>
      <c r="Y112" s="7" t="s">
        <v>0</v>
      </c>
      <c r="Z112" s="7" t="s">
        <v>0</v>
      </c>
      <c r="AA112" s="8">
        <v>45061</v>
      </c>
    </row>
    <row r="113" spans="1:27" ht="30">
      <c r="A113" s="6" t="s">
        <v>345</v>
      </c>
      <c r="B113" s="6" t="s">
        <v>346</v>
      </c>
      <c r="C113" s="6" t="s">
        <v>347</v>
      </c>
      <c r="D113" s="7" t="s">
        <v>0</v>
      </c>
      <c r="E113" s="7" t="s">
        <v>35</v>
      </c>
      <c r="F113" s="7" t="s">
        <v>0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7" t="s">
        <v>0</v>
      </c>
      <c r="P113" s="7" t="s">
        <v>0</v>
      </c>
      <c r="Q113" s="7" t="s">
        <v>0</v>
      </c>
      <c r="R113" s="7" t="s">
        <v>0</v>
      </c>
      <c r="S113" s="7" t="s">
        <v>0</v>
      </c>
      <c r="T113" s="7" t="s">
        <v>0</v>
      </c>
      <c r="U113" s="7" t="s">
        <v>0</v>
      </c>
      <c r="V113" s="7" t="s">
        <v>0</v>
      </c>
      <c r="W113" s="16" t="str">
        <f>HYPERLINK("http://www.aruplab.com/Testing-Information/resources/HotLines/HotLineDocs/May2023QHL/3002253.pdf","H")</f>
        <v>H</v>
      </c>
      <c r="X113" s="7" t="s">
        <v>0</v>
      </c>
      <c r="Y113" s="7" t="s">
        <v>0</v>
      </c>
      <c r="Z113" s="7" t="s">
        <v>0</v>
      </c>
      <c r="AA113" s="8">
        <v>45061</v>
      </c>
    </row>
    <row r="114" spans="1:27" ht="45">
      <c r="A114" s="6" t="s">
        <v>348</v>
      </c>
      <c r="B114" s="6" t="s">
        <v>349</v>
      </c>
      <c r="C114" s="6" t="s">
        <v>350</v>
      </c>
      <c r="D114" s="7" t="s">
        <v>0</v>
      </c>
      <c r="E114" s="7" t="s">
        <v>0</v>
      </c>
      <c r="F114" s="7" t="s">
        <v>0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35</v>
      </c>
      <c r="N114" s="7" t="s">
        <v>0</v>
      </c>
      <c r="O114" s="7" t="s">
        <v>0</v>
      </c>
      <c r="P114" s="7" t="s">
        <v>0</v>
      </c>
      <c r="Q114" s="7" t="s">
        <v>0</v>
      </c>
      <c r="R114" s="7" t="s">
        <v>0</v>
      </c>
      <c r="S114" s="7" t="s">
        <v>0</v>
      </c>
      <c r="T114" s="7" t="s">
        <v>0</v>
      </c>
      <c r="U114" s="7" t="s">
        <v>0</v>
      </c>
      <c r="V114" s="7" t="s">
        <v>0</v>
      </c>
      <c r="W114" s="16" t="str">
        <f>HYPERLINK("http://www.aruplab.com/Testing-Information/resources/HotLines/HotLineDocs/May2023QHL/3002598.pdf","H")</f>
        <v>H</v>
      </c>
      <c r="X114" s="16" t="str">
        <f>HYPERLINK("http://www.aruplab.com/Testing-Information/resources/HotLines/TDMix/May2023QHL/3002598.xlsx","T")</f>
        <v>T</v>
      </c>
      <c r="Y114" s="16" t="str">
        <f>HYPERLINK("http://www.aruplab.com/Testing-Information/resources/HotLines/Sample_Reports/May2023QHL/3002598_ Phosphatidylethanol PEth Whole Blood Quantitative_PETH.pdf","E")</f>
        <v>E</v>
      </c>
      <c r="Z114" s="7" t="s">
        <v>0</v>
      </c>
      <c r="AA114" s="8">
        <v>45061</v>
      </c>
    </row>
    <row r="115" spans="1:27" ht="30">
      <c r="A115" s="6" t="s">
        <v>351</v>
      </c>
      <c r="B115" s="6" t="s">
        <v>352</v>
      </c>
      <c r="C115" s="6" t="s">
        <v>353</v>
      </c>
      <c r="D115" s="7" t="s">
        <v>0</v>
      </c>
      <c r="E115" s="7" t="s">
        <v>0</v>
      </c>
      <c r="F115" s="7" t="s">
        <v>35</v>
      </c>
      <c r="G115" s="7" t="s">
        <v>35</v>
      </c>
      <c r="H115" s="7" t="s">
        <v>35</v>
      </c>
      <c r="I115" s="7" t="s">
        <v>0</v>
      </c>
      <c r="J115" s="7" t="s">
        <v>0</v>
      </c>
      <c r="K115" s="7" t="s">
        <v>0</v>
      </c>
      <c r="L115" s="7" t="s">
        <v>0</v>
      </c>
      <c r="M115" s="7" t="s">
        <v>0</v>
      </c>
      <c r="N115" s="7" t="s">
        <v>0</v>
      </c>
      <c r="O115" s="7" t="s">
        <v>0</v>
      </c>
      <c r="P115" s="7" t="s">
        <v>0</v>
      </c>
      <c r="Q115" s="7" t="s">
        <v>0</v>
      </c>
      <c r="R115" s="7" t="s">
        <v>0</v>
      </c>
      <c r="S115" s="7" t="s">
        <v>0</v>
      </c>
      <c r="T115" s="7" t="s">
        <v>0</v>
      </c>
      <c r="U115" s="7" t="s">
        <v>0</v>
      </c>
      <c r="V115" s="7" t="s">
        <v>0</v>
      </c>
      <c r="W115" s="16" t="str">
        <f>HYPERLINK("http://www.aruplab.com/Testing-Information/resources/HotLines/HotLineDocs/May2023QHL/3002776.pdf","H")</f>
        <v>H</v>
      </c>
      <c r="X115" s="7" t="s">
        <v>0</v>
      </c>
      <c r="Y115" s="7" t="s">
        <v>0</v>
      </c>
      <c r="Z115" s="7" t="s">
        <v>0</v>
      </c>
      <c r="AA115" s="8">
        <v>45061</v>
      </c>
    </row>
    <row r="116" spans="1:27" ht="45">
      <c r="A116" s="6" t="s">
        <v>354</v>
      </c>
      <c r="B116" s="6" t="s">
        <v>355</v>
      </c>
      <c r="C116" s="6" t="s">
        <v>356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35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7" t="s">
        <v>0</v>
      </c>
      <c r="P116" s="7" t="s">
        <v>0</v>
      </c>
      <c r="Q116" s="7" t="s">
        <v>0</v>
      </c>
      <c r="R116" s="7" t="s">
        <v>0</v>
      </c>
      <c r="S116" s="7" t="s">
        <v>0</v>
      </c>
      <c r="T116" s="7" t="s">
        <v>0</v>
      </c>
      <c r="U116" s="7" t="s">
        <v>0</v>
      </c>
      <c r="V116" s="7" t="s">
        <v>0</v>
      </c>
      <c r="W116" s="16" t="str">
        <f>HYPERLINK("http://www.aruplab.com/Testing-Information/resources/HotLines/HotLineDocs/May2023QHL/3002858.pdf","H")</f>
        <v>H</v>
      </c>
      <c r="X116" s="7" t="s">
        <v>0</v>
      </c>
      <c r="Y116" s="7" t="s">
        <v>0</v>
      </c>
      <c r="Z116" s="7" t="s">
        <v>0</v>
      </c>
      <c r="AA116" s="8">
        <v>45061</v>
      </c>
    </row>
    <row r="117" spans="1:27" ht="30">
      <c r="A117" s="6" t="s">
        <v>357</v>
      </c>
      <c r="B117" s="6" t="s">
        <v>358</v>
      </c>
      <c r="C117" s="6" t="s">
        <v>359</v>
      </c>
      <c r="D117" s="7" t="s">
        <v>0</v>
      </c>
      <c r="E117" s="7" t="s">
        <v>0</v>
      </c>
      <c r="F117" s="7" t="s">
        <v>0</v>
      </c>
      <c r="G117" s="7" t="s">
        <v>0</v>
      </c>
      <c r="H117" s="7" t="s">
        <v>35</v>
      </c>
      <c r="I117" s="7" t="s">
        <v>0</v>
      </c>
      <c r="J117" s="7" t="s">
        <v>0</v>
      </c>
      <c r="K117" s="7" t="s">
        <v>0</v>
      </c>
      <c r="L117" s="7" t="s">
        <v>0</v>
      </c>
      <c r="M117" s="7" t="s">
        <v>0</v>
      </c>
      <c r="N117" s="7" t="s">
        <v>0</v>
      </c>
      <c r="O117" s="7" t="s">
        <v>0</v>
      </c>
      <c r="P117" s="7" t="s">
        <v>0</v>
      </c>
      <c r="Q117" s="7" t="s">
        <v>0</v>
      </c>
      <c r="R117" s="7" t="s">
        <v>0</v>
      </c>
      <c r="S117" s="7" t="s">
        <v>0</v>
      </c>
      <c r="T117" s="7" t="s">
        <v>0</v>
      </c>
      <c r="U117" s="7" t="s">
        <v>0</v>
      </c>
      <c r="V117" s="7" t="s">
        <v>0</v>
      </c>
      <c r="W117" s="16" t="str">
        <f>HYPERLINK("http://www.aruplab.com/Testing-Information/resources/HotLines/HotLineDocs/May2023QHL/3002859.pdf","H")</f>
        <v>H</v>
      </c>
      <c r="X117" s="7" t="s">
        <v>0</v>
      </c>
      <c r="Y117" s="7" t="s">
        <v>0</v>
      </c>
      <c r="Z117" s="7" t="s">
        <v>0</v>
      </c>
      <c r="AA117" s="8">
        <v>45061</v>
      </c>
    </row>
    <row r="118" spans="1:27" ht="75">
      <c r="A118" s="6" t="s">
        <v>360</v>
      </c>
      <c r="B118" s="6" t="s">
        <v>361</v>
      </c>
      <c r="C118" s="6" t="s">
        <v>362</v>
      </c>
      <c r="D118" s="7" t="s">
        <v>0</v>
      </c>
      <c r="E118" s="7" t="s">
        <v>0</v>
      </c>
      <c r="F118" s="7" t="s">
        <v>35</v>
      </c>
      <c r="G118" s="7" t="s">
        <v>35</v>
      </c>
      <c r="H118" s="7" t="s">
        <v>0</v>
      </c>
      <c r="I118" s="7" t="s">
        <v>0</v>
      </c>
      <c r="J118" s="7" t="s">
        <v>0</v>
      </c>
      <c r="K118" s="7" t="s">
        <v>0</v>
      </c>
      <c r="L118" s="7" t="s">
        <v>0</v>
      </c>
      <c r="M118" s="7" t="s">
        <v>0</v>
      </c>
      <c r="N118" s="7" t="s">
        <v>0</v>
      </c>
      <c r="O118" s="7" t="s">
        <v>0</v>
      </c>
      <c r="P118" s="7" t="s">
        <v>0</v>
      </c>
      <c r="Q118" s="7" t="s">
        <v>0</v>
      </c>
      <c r="R118" s="7" t="s">
        <v>0</v>
      </c>
      <c r="S118" s="7" t="s">
        <v>0</v>
      </c>
      <c r="T118" s="7" t="s">
        <v>0</v>
      </c>
      <c r="U118" s="7" t="s">
        <v>0</v>
      </c>
      <c r="V118" s="7" t="s">
        <v>0</v>
      </c>
      <c r="W118" s="16" t="str">
        <f>HYPERLINK("http://www.aruplab.com/Testing-Information/resources/HotLines/HotLineDocs/May2023QHL/3002995.pdf","H")</f>
        <v>H</v>
      </c>
      <c r="X118" s="7" t="s">
        <v>0</v>
      </c>
      <c r="Y118" s="7" t="s">
        <v>0</v>
      </c>
      <c r="Z118" s="7" t="s">
        <v>0</v>
      </c>
      <c r="AA118" s="8">
        <v>45061</v>
      </c>
    </row>
    <row r="119" spans="1:27">
      <c r="A119" s="6" t="s">
        <v>363</v>
      </c>
      <c r="B119" s="6" t="s">
        <v>364</v>
      </c>
      <c r="C119" s="6" t="s">
        <v>365</v>
      </c>
      <c r="D119" s="7" t="s">
        <v>0</v>
      </c>
      <c r="E119" s="7" t="s">
        <v>0</v>
      </c>
      <c r="F119" s="7" t="s">
        <v>35</v>
      </c>
      <c r="G119" s="7" t="s">
        <v>0</v>
      </c>
      <c r="H119" s="7" t="s">
        <v>0</v>
      </c>
      <c r="I119" s="7" t="s">
        <v>0</v>
      </c>
      <c r="J119" s="7" t="s">
        <v>0</v>
      </c>
      <c r="K119" s="7" t="s">
        <v>0</v>
      </c>
      <c r="L119" s="7" t="s">
        <v>0</v>
      </c>
      <c r="M119" s="7" t="s">
        <v>0</v>
      </c>
      <c r="N119" s="7" t="s">
        <v>0</v>
      </c>
      <c r="O119" s="7" t="s">
        <v>0</v>
      </c>
      <c r="P119" s="7" t="s">
        <v>0</v>
      </c>
      <c r="Q119" s="7" t="s">
        <v>0</v>
      </c>
      <c r="R119" s="7" t="s">
        <v>0</v>
      </c>
      <c r="S119" s="7" t="s">
        <v>0</v>
      </c>
      <c r="T119" s="7" t="s">
        <v>0</v>
      </c>
      <c r="U119" s="7" t="s">
        <v>0</v>
      </c>
      <c r="V119" s="7" t="s">
        <v>0</v>
      </c>
      <c r="W119" s="16" t="str">
        <f>HYPERLINK("http://www.aruplab.com/Testing-Information/resources/HotLines/HotLineDocs/May2023QHL/3004310.pdf","H")</f>
        <v>H</v>
      </c>
      <c r="X119" s="7" t="s">
        <v>0</v>
      </c>
      <c r="Y119" s="7" t="s">
        <v>0</v>
      </c>
      <c r="Z119" s="7" t="s">
        <v>0</v>
      </c>
      <c r="AA119" s="8">
        <v>45061</v>
      </c>
    </row>
    <row r="120" spans="1:27" ht="30">
      <c r="A120" s="6" t="s">
        <v>366</v>
      </c>
      <c r="B120" s="6" t="s">
        <v>367</v>
      </c>
      <c r="C120" s="6" t="s">
        <v>368</v>
      </c>
      <c r="D120" s="7" t="s">
        <v>35</v>
      </c>
      <c r="E120" s="7" t="s">
        <v>0</v>
      </c>
      <c r="F120" s="7" t="s">
        <v>0</v>
      </c>
      <c r="G120" s="7" t="s">
        <v>0</v>
      </c>
      <c r="H120" s="7" t="s">
        <v>0</v>
      </c>
      <c r="I120" s="7" t="s">
        <v>0</v>
      </c>
      <c r="J120" s="7" t="s">
        <v>0</v>
      </c>
      <c r="K120" s="7" t="s">
        <v>0</v>
      </c>
      <c r="L120" s="7" t="s">
        <v>0</v>
      </c>
      <c r="M120" s="7" t="s">
        <v>0</v>
      </c>
      <c r="N120" s="7" t="s">
        <v>0</v>
      </c>
      <c r="O120" s="7" t="s">
        <v>0</v>
      </c>
      <c r="P120" s="7" t="s">
        <v>0</v>
      </c>
      <c r="Q120" s="7" t="s">
        <v>0</v>
      </c>
      <c r="R120" s="7" t="s">
        <v>0</v>
      </c>
      <c r="S120" s="7" t="s">
        <v>0</v>
      </c>
      <c r="T120" s="7" t="s">
        <v>0</v>
      </c>
      <c r="U120" s="7" t="s">
        <v>0</v>
      </c>
      <c r="V120" s="7" t="s">
        <v>0</v>
      </c>
      <c r="W120" s="16" t="str">
        <f>HYPERLINK("http://www.aruplab.com/Testing-Information/resources/HotLines/HotLineDocs/May2023QHL/3005674.pdf","H")</f>
        <v>H</v>
      </c>
      <c r="X120" s="16" t="str">
        <f>HYPERLINK("http://www.aruplab.com/Testing-Information/resources/HotLines/TDMix/May2023QHL/3005674.xlsx","T")</f>
        <v>T</v>
      </c>
      <c r="Y120" s="16" t="str">
        <f>HYPERLINK("http://www.aruplab.com/Testing-Information/resources/HotLines/Sample_Reports/May2023QHL/3005674_Genital Ulcer Disease Panel by PCR_GUDP PCR.pdf","E")</f>
        <v>E</v>
      </c>
      <c r="Z120" s="16" t="str">
        <f>HYPERLINK("https://connect.aruplab.com/Pricing/TestPrice/3005674/D05152023","P")</f>
        <v>P</v>
      </c>
      <c r="AA120" s="8">
        <v>45005</v>
      </c>
    </row>
    <row r="121" spans="1:27" ht="45">
      <c r="A121" s="6" t="s">
        <v>369</v>
      </c>
      <c r="B121" s="6" t="s">
        <v>370</v>
      </c>
      <c r="C121" s="6" t="s">
        <v>371</v>
      </c>
      <c r="D121" s="7" t="s">
        <v>35</v>
      </c>
      <c r="E121" s="7" t="s">
        <v>0</v>
      </c>
      <c r="F121" s="7" t="s">
        <v>0</v>
      </c>
      <c r="G121" s="7" t="s">
        <v>0</v>
      </c>
      <c r="H121" s="7" t="s">
        <v>0</v>
      </c>
      <c r="I121" s="7" t="s">
        <v>0</v>
      </c>
      <c r="J121" s="7" t="s">
        <v>0</v>
      </c>
      <c r="K121" s="7" t="s">
        <v>0</v>
      </c>
      <c r="L121" s="7" t="s">
        <v>0</v>
      </c>
      <c r="M121" s="7" t="s">
        <v>0</v>
      </c>
      <c r="N121" s="7" t="s">
        <v>0</v>
      </c>
      <c r="O121" s="7" t="s">
        <v>0</v>
      </c>
      <c r="P121" s="7" t="s">
        <v>0</v>
      </c>
      <c r="Q121" s="7" t="s">
        <v>0</v>
      </c>
      <c r="R121" s="7" t="s">
        <v>0</v>
      </c>
      <c r="S121" s="7" t="s">
        <v>0</v>
      </c>
      <c r="T121" s="7" t="s">
        <v>0</v>
      </c>
      <c r="U121" s="7" t="s">
        <v>0</v>
      </c>
      <c r="V121" s="7" t="s">
        <v>0</v>
      </c>
      <c r="W121" s="16" t="str">
        <f>HYPERLINK("http://www.aruplab.com/Testing-Information/resources/HotLines/HotLineDocs/May2023QHL/3005928.pdf","H")</f>
        <v>H</v>
      </c>
      <c r="X121" s="16" t="str">
        <f>HYPERLINK("http://www.aruplab.com/Testing-Information/resources/HotLines/TDMix/May2023QHL/3005928.xlsx","T")</f>
        <v>T</v>
      </c>
      <c r="Y121" s="7" t="s">
        <v>0</v>
      </c>
      <c r="Z121" s="16" t="str">
        <f>HYPERLINK("https://connect.aruplab.com/Pricing/TestPrice/3005928/D05152023","P")</f>
        <v>P</v>
      </c>
      <c r="AA121" s="8">
        <v>44984</v>
      </c>
    </row>
    <row r="122" spans="1:27" ht="45">
      <c r="A122" s="6" t="s">
        <v>372</v>
      </c>
      <c r="B122" s="6" t="s">
        <v>373</v>
      </c>
      <c r="C122" s="6" t="s">
        <v>374</v>
      </c>
      <c r="D122" s="7" t="s">
        <v>35</v>
      </c>
      <c r="E122" s="7" t="s">
        <v>0</v>
      </c>
      <c r="F122" s="7" t="s">
        <v>0</v>
      </c>
      <c r="G122" s="7" t="s">
        <v>0</v>
      </c>
      <c r="H122" s="7" t="s">
        <v>0</v>
      </c>
      <c r="I122" s="7" t="s">
        <v>0</v>
      </c>
      <c r="J122" s="7" t="s">
        <v>0</v>
      </c>
      <c r="K122" s="7" t="s">
        <v>0</v>
      </c>
      <c r="L122" s="7" t="s">
        <v>0</v>
      </c>
      <c r="M122" s="7" t="s">
        <v>0</v>
      </c>
      <c r="N122" s="7" t="s">
        <v>0</v>
      </c>
      <c r="O122" s="7" t="s">
        <v>0</v>
      </c>
      <c r="P122" s="7" t="s">
        <v>0</v>
      </c>
      <c r="Q122" s="7" t="s">
        <v>0</v>
      </c>
      <c r="R122" s="7" t="s">
        <v>0</v>
      </c>
      <c r="S122" s="7" t="s">
        <v>0</v>
      </c>
      <c r="T122" s="7" t="s">
        <v>0</v>
      </c>
      <c r="U122" s="7" t="s">
        <v>0</v>
      </c>
      <c r="V122" s="7" t="s">
        <v>0</v>
      </c>
      <c r="W122" s="16" t="str">
        <f>HYPERLINK("http://www.aruplab.com/Testing-Information/resources/HotLines/HotLineDocs/May2023QHL/3005933.pdf","H")</f>
        <v>H</v>
      </c>
      <c r="X122" s="16" t="str">
        <f>HYPERLINK("http://www.aruplab.com/Testing-Information/resources/HotLines/TDMix/May2023QHL/3005933.xlsx","T")</f>
        <v>T</v>
      </c>
      <c r="Y122" s="16" t="str">
        <f>HYPERLINK("http://www.aruplab.com/Testing-Information/resources/HotLines/Sample_Reports/May2023QHL/3005933_Rapid Whole Genome Sequencing Familial Control with Report_RWGS FRPT.pdf","E")</f>
        <v>E</v>
      </c>
      <c r="Z122" s="16" t="str">
        <f>HYPERLINK("https://connect.aruplab.com/Pricing/TestPrice/3005933/D05152023","P")</f>
        <v>P</v>
      </c>
      <c r="AA122" s="8">
        <v>44984</v>
      </c>
    </row>
    <row r="123" spans="1:27" ht="30">
      <c r="A123" s="6" t="s">
        <v>375</v>
      </c>
      <c r="B123" s="6" t="s">
        <v>376</v>
      </c>
      <c r="C123" s="6" t="s">
        <v>377</v>
      </c>
      <c r="D123" s="7" t="s">
        <v>35</v>
      </c>
      <c r="E123" s="7" t="s">
        <v>0</v>
      </c>
      <c r="F123" s="7" t="s">
        <v>0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7" t="s">
        <v>0</v>
      </c>
      <c r="P123" s="7" t="s">
        <v>0</v>
      </c>
      <c r="Q123" s="7" t="s">
        <v>0</v>
      </c>
      <c r="R123" s="7" t="s">
        <v>0</v>
      </c>
      <c r="S123" s="7" t="s">
        <v>0</v>
      </c>
      <c r="T123" s="7" t="s">
        <v>0</v>
      </c>
      <c r="U123" s="7" t="s">
        <v>0</v>
      </c>
      <c r="V123" s="7" t="s">
        <v>0</v>
      </c>
      <c r="W123" s="16" t="str">
        <f>HYPERLINK("http://www.aruplab.com/Testing-Information/resources/HotLines/HotLineDocs/May2023QHL/3005935.pdf","H")</f>
        <v>H</v>
      </c>
      <c r="X123" s="16" t="str">
        <f>HYPERLINK("http://www.aruplab.com/Testing-Information/resources/HotLines/TDMix/May2023QHL/3005935.xlsx","T")</f>
        <v>T</v>
      </c>
      <c r="Y123" s="16" t="str">
        <f>HYPERLINK("http://www.aruplab.com/Testing-Information/resources/HotLines/Sample_Reports/May2023QHL/3005935_Rapid Whole Genome Sequencing_RWGS NGS.pdf","E")</f>
        <v>E</v>
      </c>
      <c r="Z123" s="16" t="str">
        <f>HYPERLINK("https://connect.aruplab.com/Pricing/TestPrice/3005935/D05152023","P")</f>
        <v>P</v>
      </c>
      <c r="AA123" s="8">
        <v>44984</v>
      </c>
    </row>
    <row r="124" spans="1:27" ht="30">
      <c r="A124" s="6" t="s">
        <v>378</v>
      </c>
      <c r="B124" s="6" t="s">
        <v>379</v>
      </c>
      <c r="C124" s="6" t="s">
        <v>380</v>
      </c>
      <c r="D124" s="7" t="s">
        <v>35</v>
      </c>
      <c r="E124" s="7" t="s">
        <v>0</v>
      </c>
      <c r="F124" s="7" t="s">
        <v>0</v>
      </c>
      <c r="G124" s="7" t="s">
        <v>0</v>
      </c>
      <c r="H124" s="7" t="s">
        <v>0</v>
      </c>
      <c r="I124" s="7" t="s">
        <v>0</v>
      </c>
      <c r="J124" s="7" t="s">
        <v>0</v>
      </c>
      <c r="K124" s="7" t="s">
        <v>0</v>
      </c>
      <c r="L124" s="7" t="s">
        <v>0</v>
      </c>
      <c r="M124" s="7" t="s">
        <v>0</v>
      </c>
      <c r="N124" s="7" t="s">
        <v>0</v>
      </c>
      <c r="O124" s="7" t="s">
        <v>0</v>
      </c>
      <c r="P124" s="7" t="s">
        <v>0</v>
      </c>
      <c r="Q124" s="7" t="s">
        <v>0</v>
      </c>
      <c r="R124" s="7" t="s">
        <v>0</v>
      </c>
      <c r="S124" s="7" t="s">
        <v>0</v>
      </c>
      <c r="T124" s="7" t="s">
        <v>0</v>
      </c>
      <c r="U124" s="7" t="s">
        <v>0</v>
      </c>
      <c r="V124" s="7" t="s">
        <v>0</v>
      </c>
      <c r="W124" s="16" t="str">
        <f>HYPERLINK("http://www.aruplab.com/Testing-Information/resources/HotLines/HotLineDocs/May2023QHL/3005939.pdf","H")</f>
        <v>H</v>
      </c>
      <c r="X124" s="16" t="str">
        <f>HYPERLINK("http://www.aruplab.com/Testing-Information/resources/HotLines/TDMix/May2023QHL/3005939.xlsx","T")</f>
        <v>T</v>
      </c>
      <c r="Y124" s="16" t="str">
        <f>HYPERLINK("http://www.aruplab.com/Testing-Information/resources/HotLines/Sample_Reports/May2023QHL/3005939_Rapid Whole Genome Reanalysis_RWGS REA.pdf","E")</f>
        <v>E</v>
      </c>
      <c r="Z124" s="16" t="str">
        <f>HYPERLINK("https://connect.aruplab.com/Pricing/TestPrice/3005939/D05152023","P")</f>
        <v>P</v>
      </c>
      <c r="AA124" s="8">
        <v>44984</v>
      </c>
    </row>
    <row r="125" spans="1:27" ht="30">
      <c r="A125" s="6" t="s">
        <v>381</v>
      </c>
      <c r="B125" s="6" t="s">
        <v>382</v>
      </c>
      <c r="C125" s="6" t="s">
        <v>383</v>
      </c>
      <c r="D125" s="7" t="s">
        <v>35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0</v>
      </c>
      <c r="J125" s="7" t="s">
        <v>0</v>
      </c>
      <c r="K125" s="7" t="s">
        <v>0</v>
      </c>
      <c r="L125" s="7" t="s">
        <v>0</v>
      </c>
      <c r="M125" s="7" t="s">
        <v>0</v>
      </c>
      <c r="N125" s="7" t="s">
        <v>0</v>
      </c>
      <c r="O125" s="7" t="s">
        <v>0</v>
      </c>
      <c r="P125" s="7" t="s">
        <v>0</v>
      </c>
      <c r="Q125" s="7" t="s">
        <v>0</v>
      </c>
      <c r="R125" s="7" t="s">
        <v>0</v>
      </c>
      <c r="S125" s="7" t="s">
        <v>0</v>
      </c>
      <c r="T125" s="7" t="s">
        <v>0</v>
      </c>
      <c r="U125" s="7" t="s">
        <v>0</v>
      </c>
      <c r="V125" s="7" t="s">
        <v>0</v>
      </c>
      <c r="W125" s="16" t="str">
        <f>HYPERLINK("http://www.aruplab.com/Testing-Information/resources/HotLines/HotLineDocs/May2023QHL/3005949.pdf","H")</f>
        <v>H</v>
      </c>
      <c r="X125" s="16" t="str">
        <f>HYPERLINK("http://www.aruplab.com/Testing-Information/resources/HotLines/TDMix/May2023QHL/3005949.xlsx","T")</f>
        <v>T</v>
      </c>
      <c r="Y125" s="7" t="s">
        <v>0</v>
      </c>
      <c r="Z125" s="16" t="str">
        <f>HYPERLINK("https://connect.aruplab.com/Pricing/TestPrice/3005949/D05152023","P")</f>
        <v>P</v>
      </c>
      <c r="AA125" s="8">
        <v>45061</v>
      </c>
    </row>
    <row r="126" spans="1:27" ht="105">
      <c r="A126" s="6" t="s">
        <v>384</v>
      </c>
      <c r="B126" s="6" t="s">
        <v>385</v>
      </c>
      <c r="C126" s="6" t="s">
        <v>386</v>
      </c>
      <c r="D126" s="7" t="s">
        <v>35</v>
      </c>
      <c r="E126" s="7" t="s">
        <v>0</v>
      </c>
      <c r="F126" s="7" t="s">
        <v>0</v>
      </c>
      <c r="G126" s="7" t="s">
        <v>0</v>
      </c>
      <c r="H126" s="7" t="s">
        <v>0</v>
      </c>
      <c r="I126" s="7" t="s">
        <v>0</v>
      </c>
      <c r="J126" s="7" t="s">
        <v>0</v>
      </c>
      <c r="K126" s="7" t="s">
        <v>0</v>
      </c>
      <c r="L126" s="7" t="s">
        <v>0</v>
      </c>
      <c r="M126" s="7" t="s">
        <v>0</v>
      </c>
      <c r="N126" s="7" t="s">
        <v>0</v>
      </c>
      <c r="O126" s="7" t="s">
        <v>0</v>
      </c>
      <c r="P126" s="7" t="s">
        <v>0</v>
      </c>
      <c r="Q126" s="7" t="s">
        <v>0</v>
      </c>
      <c r="R126" s="7" t="s">
        <v>0</v>
      </c>
      <c r="S126" s="7" t="s">
        <v>0</v>
      </c>
      <c r="T126" s="7" t="s">
        <v>0</v>
      </c>
      <c r="U126" s="7" t="s">
        <v>0</v>
      </c>
      <c r="V126" s="7" t="s">
        <v>0</v>
      </c>
      <c r="W126" s="16" t="str">
        <f>HYPERLINK("http://www.aruplab.com/Testing-Information/resources/HotLines/HotLineDocs/May2023QHL/3006053.pdf","H")</f>
        <v>H</v>
      </c>
      <c r="X126" s="16" t="str">
        <f>HYPERLINK("http://www.aruplab.com/Testing-Information/resources/HotLines/TDMix/May2023QHL/3006053.xlsx","T")</f>
        <v>T</v>
      </c>
      <c r="Y126" s="7" t="s">
        <v>0</v>
      </c>
      <c r="Z126" s="16" t="str">
        <f>HYPERLINK("https://connect.aruplab.com/Pricing/TestPrice/3006053/D05152023","P")</f>
        <v>P</v>
      </c>
      <c r="AA126" s="8">
        <v>45012</v>
      </c>
    </row>
    <row r="127" spans="1:27" ht="60">
      <c r="A127" s="6" t="s">
        <v>387</v>
      </c>
      <c r="B127" s="6" t="s">
        <v>388</v>
      </c>
      <c r="C127" s="6" t="s">
        <v>389</v>
      </c>
      <c r="D127" s="7" t="s">
        <v>35</v>
      </c>
      <c r="E127" s="7" t="s">
        <v>0</v>
      </c>
      <c r="F127" s="7" t="s">
        <v>0</v>
      </c>
      <c r="G127" s="7" t="s">
        <v>0</v>
      </c>
      <c r="H127" s="7" t="s">
        <v>0</v>
      </c>
      <c r="I127" s="7" t="s">
        <v>0</v>
      </c>
      <c r="J127" s="7" t="s">
        <v>0</v>
      </c>
      <c r="K127" s="7" t="s">
        <v>0</v>
      </c>
      <c r="L127" s="7" t="s">
        <v>0</v>
      </c>
      <c r="M127" s="7" t="s">
        <v>0</v>
      </c>
      <c r="N127" s="7" t="s">
        <v>0</v>
      </c>
      <c r="O127" s="7" t="s">
        <v>0</v>
      </c>
      <c r="P127" s="7" t="s">
        <v>0</v>
      </c>
      <c r="Q127" s="7" t="s">
        <v>0</v>
      </c>
      <c r="R127" s="7" t="s">
        <v>0</v>
      </c>
      <c r="S127" s="7" t="s">
        <v>0</v>
      </c>
      <c r="T127" s="7" t="s">
        <v>0</v>
      </c>
      <c r="U127" s="7" t="s">
        <v>0</v>
      </c>
      <c r="V127" s="7" t="s">
        <v>0</v>
      </c>
      <c r="W127" s="16" t="str">
        <f>HYPERLINK("http://www.aruplab.com/Testing-Information/resources/HotLines/HotLineDocs/May2023QHL/3006168.pdf","H")</f>
        <v>H</v>
      </c>
      <c r="X127" s="16" t="str">
        <f>HYPERLINK("http://www.aruplab.com/Testing-Information/resources/HotLines/TDMix/May2023QHL/3006168.xlsx","T")</f>
        <v>T</v>
      </c>
      <c r="Y127" s="7" t="s">
        <v>0</v>
      </c>
      <c r="Z127" s="16" t="str">
        <f>HYPERLINK("https://connect.aruplab.com/Pricing/TestPrice/3006168/D05152023","P")</f>
        <v>P</v>
      </c>
      <c r="AA127" s="8">
        <v>44978</v>
      </c>
    </row>
    <row r="128" spans="1:27" ht="45">
      <c r="A128" s="6" t="s">
        <v>390</v>
      </c>
      <c r="B128" s="6" t="s">
        <v>391</v>
      </c>
      <c r="C128" s="6" t="s">
        <v>392</v>
      </c>
      <c r="D128" s="7" t="s">
        <v>35</v>
      </c>
      <c r="E128" s="7" t="s">
        <v>0</v>
      </c>
      <c r="F128" s="7" t="s">
        <v>0</v>
      </c>
      <c r="G128" s="7" t="s">
        <v>0</v>
      </c>
      <c r="H128" s="7" t="s">
        <v>0</v>
      </c>
      <c r="I128" s="7" t="s">
        <v>0</v>
      </c>
      <c r="J128" s="7" t="s">
        <v>0</v>
      </c>
      <c r="K128" s="7" t="s">
        <v>0</v>
      </c>
      <c r="L128" s="7" t="s">
        <v>0</v>
      </c>
      <c r="M128" s="7" t="s">
        <v>0</v>
      </c>
      <c r="N128" s="7" t="s">
        <v>0</v>
      </c>
      <c r="O128" s="7" t="s">
        <v>0</v>
      </c>
      <c r="P128" s="7" t="s">
        <v>0</v>
      </c>
      <c r="Q128" s="7" t="s">
        <v>0</v>
      </c>
      <c r="R128" s="7" t="s">
        <v>0</v>
      </c>
      <c r="S128" s="7" t="s">
        <v>0</v>
      </c>
      <c r="T128" s="7" t="s">
        <v>0</v>
      </c>
      <c r="U128" s="7" t="s">
        <v>0</v>
      </c>
      <c r="V128" s="7" t="s">
        <v>0</v>
      </c>
      <c r="W128" s="16" t="str">
        <f>HYPERLINK("http://www.aruplab.com/Testing-Information/resources/HotLines/HotLineDocs/May2023QHL/3006178.pdf","H")</f>
        <v>H</v>
      </c>
      <c r="X128" s="16" t="str">
        <f>HYPERLINK("http://www.aruplab.com/Testing-Information/resources/HotLines/TDMix/May2023QHL/3006178.xlsx","T")</f>
        <v>T</v>
      </c>
      <c r="Y128" s="16" t="str">
        <f>HYPERLINK("http://www.aruplab.com/Testing-Information/resources/HotLines/Sample_Reports/May2023QHL/3006178_Isobutyrylbutyryl-carnitine C4 Quantitative Urine_C4 URINE.pdf","E")</f>
        <v>E</v>
      </c>
      <c r="Z128" s="16" t="str">
        <f>HYPERLINK("https://connect.aruplab.com/Pricing/TestPrice/3006178/D05152023","P")</f>
        <v>P</v>
      </c>
      <c r="AA128" s="8">
        <v>45013</v>
      </c>
    </row>
    <row r="129" spans="1:27" ht="75">
      <c r="A129" s="6" t="s">
        <v>393</v>
      </c>
      <c r="B129" s="6" t="s">
        <v>394</v>
      </c>
      <c r="C129" s="6" t="s">
        <v>395</v>
      </c>
      <c r="D129" s="7" t="s">
        <v>35</v>
      </c>
      <c r="E129" s="7" t="s">
        <v>0</v>
      </c>
      <c r="F129" s="7" t="s">
        <v>0</v>
      </c>
      <c r="G129" s="7" t="s">
        <v>0</v>
      </c>
      <c r="H129" s="7" t="s">
        <v>0</v>
      </c>
      <c r="I129" s="7" t="s">
        <v>0</v>
      </c>
      <c r="J129" s="7" t="s">
        <v>0</v>
      </c>
      <c r="K129" s="7" t="s">
        <v>0</v>
      </c>
      <c r="L129" s="7" t="s">
        <v>0</v>
      </c>
      <c r="M129" s="7" t="s">
        <v>0</v>
      </c>
      <c r="N129" s="7" t="s">
        <v>0</v>
      </c>
      <c r="O129" s="7" t="s">
        <v>0</v>
      </c>
      <c r="P129" s="7" t="s">
        <v>0</v>
      </c>
      <c r="Q129" s="7" t="s">
        <v>0</v>
      </c>
      <c r="R129" s="7" t="s">
        <v>0</v>
      </c>
      <c r="S129" s="7" t="s">
        <v>0</v>
      </c>
      <c r="T129" s="7" t="s">
        <v>0</v>
      </c>
      <c r="U129" s="7" t="s">
        <v>0</v>
      </c>
      <c r="V129" s="7" t="s">
        <v>0</v>
      </c>
      <c r="W129" s="16" t="str">
        <f>HYPERLINK("http://www.aruplab.com/Testing-Information/resources/HotLines/HotLineDocs/May2023QHL/3006198.pdf","H")</f>
        <v>H</v>
      </c>
      <c r="X129" s="16" t="str">
        <f>HYPERLINK("http://www.aruplab.com/Testing-Information/resources/HotLines/TDMix/May2023QHL/3006198.xlsx","T")</f>
        <v>T</v>
      </c>
      <c r="Y129" s="16" t="str">
        <f>HYPERLINK("http://www.aruplab.com/Testing-Information/resources/HotLines/Sample_Reports/May2023QHL/3006198_Muscle-Specific Kinase MuSK Antibody IgG by CBA-IFA with R_MuSK SER.pdf","E")</f>
        <v>E</v>
      </c>
      <c r="Z129" s="16" t="str">
        <f>HYPERLINK("https://connect.aruplab.com/Pricing/TestPrice/3006198/D05152023","P")</f>
        <v>P</v>
      </c>
      <c r="AA129" s="8">
        <v>45061</v>
      </c>
    </row>
    <row r="130" spans="1:27" ht="45">
      <c r="A130" s="6" t="s">
        <v>396</v>
      </c>
      <c r="B130" s="6" t="s">
        <v>397</v>
      </c>
      <c r="C130" s="6" t="s">
        <v>398</v>
      </c>
      <c r="D130" s="7" t="s">
        <v>35</v>
      </c>
      <c r="E130" s="7" t="s">
        <v>0</v>
      </c>
      <c r="F130" s="7" t="s">
        <v>0</v>
      </c>
      <c r="G130" s="7" t="s">
        <v>0</v>
      </c>
      <c r="H130" s="7" t="s">
        <v>0</v>
      </c>
      <c r="I130" s="7" t="s">
        <v>0</v>
      </c>
      <c r="J130" s="7" t="s">
        <v>0</v>
      </c>
      <c r="K130" s="7" t="s">
        <v>0</v>
      </c>
      <c r="L130" s="7" t="s">
        <v>0</v>
      </c>
      <c r="M130" s="7" t="s">
        <v>0</v>
      </c>
      <c r="N130" s="7" t="s">
        <v>0</v>
      </c>
      <c r="O130" s="7" t="s">
        <v>0</v>
      </c>
      <c r="P130" s="7" t="s">
        <v>0</v>
      </c>
      <c r="Q130" s="7" t="s">
        <v>0</v>
      </c>
      <c r="R130" s="7" t="s">
        <v>0</v>
      </c>
      <c r="S130" s="7" t="s">
        <v>0</v>
      </c>
      <c r="T130" s="7" t="s">
        <v>0</v>
      </c>
      <c r="U130" s="7" t="s">
        <v>0</v>
      </c>
      <c r="V130" s="7" t="s">
        <v>0</v>
      </c>
      <c r="W130" s="16" t="str">
        <f>HYPERLINK("http://www.aruplab.com/Testing-Information/resources/HotLines/HotLineDocs/May2023QHL/3006201.pdf","H")</f>
        <v>H</v>
      </c>
      <c r="X130" s="16" t="str">
        <f>HYPERLINK("http://www.aruplab.com/Testing-Information/resources/HotLines/TDMix/May2023QHL/3006201.xlsx","T")</f>
        <v>T</v>
      </c>
      <c r="Y130" s="16" t="str">
        <f>HYPERLINK("http://www.aruplab.com/Testing-Information/resources/HotLines/Sample_Reports/May2023QHL/3006201_Autoimmune Encephalopathy Dementia Panel Serum_AIENCDEMS.pdf","E")</f>
        <v>E</v>
      </c>
      <c r="Z130" s="16" t="str">
        <f>HYPERLINK("https://connect.aruplab.com/Pricing/TestPrice/3006201/D05152023","P")</f>
        <v>P</v>
      </c>
      <c r="AA130" s="8">
        <v>45061</v>
      </c>
    </row>
    <row r="131" spans="1:27" ht="45">
      <c r="A131" s="6" t="s">
        <v>399</v>
      </c>
      <c r="B131" s="6" t="s">
        <v>400</v>
      </c>
      <c r="C131" s="6" t="s">
        <v>401</v>
      </c>
      <c r="D131" s="7" t="s">
        <v>35</v>
      </c>
      <c r="E131" s="7" t="s">
        <v>0</v>
      </c>
      <c r="F131" s="7" t="s">
        <v>0</v>
      </c>
      <c r="G131" s="7" t="s">
        <v>0</v>
      </c>
      <c r="H131" s="7" t="s">
        <v>0</v>
      </c>
      <c r="I131" s="7" t="s">
        <v>0</v>
      </c>
      <c r="J131" s="7" t="s">
        <v>0</v>
      </c>
      <c r="K131" s="7" t="s">
        <v>0</v>
      </c>
      <c r="L131" s="7" t="s">
        <v>0</v>
      </c>
      <c r="M131" s="7" t="s">
        <v>0</v>
      </c>
      <c r="N131" s="7" t="s">
        <v>0</v>
      </c>
      <c r="O131" s="7" t="s">
        <v>0</v>
      </c>
      <c r="P131" s="7" t="s">
        <v>0</v>
      </c>
      <c r="Q131" s="7" t="s">
        <v>0</v>
      </c>
      <c r="R131" s="7" t="s">
        <v>0</v>
      </c>
      <c r="S131" s="7" t="s">
        <v>0</v>
      </c>
      <c r="T131" s="7" t="s">
        <v>0</v>
      </c>
      <c r="U131" s="7" t="s">
        <v>0</v>
      </c>
      <c r="V131" s="7" t="s">
        <v>0</v>
      </c>
      <c r="W131" s="16" t="str">
        <f>HYPERLINK("http://www.aruplab.com/Testing-Information/resources/HotLines/HotLineDocs/May2023QHL/3006202.pdf","H")</f>
        <v>H</v>
      </c>
      <c r="X131" s="16" t="str">
        <f>HYPERLINK("http://www.aruplab.com/Testing-Information/resources/HotLines/TDMix/May2023QHL/3006202.xlsx","T")</f>
        <v>T</v>
      </c>
      <c r="Y131" s="16" t="str">
        <f>HYPERLINK("http://www.aruplab.com/Testing-Information/resources/HotLines/Sample_Reports/May2023QHL/3006202_Autoimmune Encephalopathy Dementia Panel CSF_AIENCDEMC.pdf","E")</f>
        <v>E</v>
      </c>
      <c r="Z131" s="16" t="str">
        <f>HYPERLINK("https://connect.aruplab.com/Pricing/TestPrice/3006202/D05152023","P")</f>
        <v>P</v>
      </c>
      <c r="AA131" s="8">
        <v>45061</v>
      </c>
    </row>
    <row r="132" spans="1:27" ht="45">
      <c r="A132" s="6" t="s">
        <v>402</v>
      </c>
      <c r="B132" s="6" t="s">
        <v>403</v>
      </c>
      <c r="C132" s="6" t="s">
        <v>404</v>
      </c>
      <c r="D132" s="7" t="s">
        <v>35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0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0</v>
      </c>
      <c r="O132" s="7" t="s">
        <v>0</v>
      </c>
      <c r="P132" s="7" t="s">
        <v>0</v>
      </c>
      <c r="Q132" s="7" t="s">
        <v>0</v>
      </c>
      <c r="R132" s="7" t="s">
        <v>0</v>
      </c>
      <c r="S132" s="7" t="s">
        <v>0</v>
      </c>
      <c r="T132" s="7" t="s">
        <v>0</v>
      </c>
      <c r="U132" s="7" t="s">
        <v>0</v>
      </c>
      <c r="V132" s="7" t="s">
        <v>0</v>
      </c>
      <c r="W132" s="16" t="str">
        <f>HYPERLINK("http://www.aruplab.com/Testing-Information/resources/HotLines/HotLineDocs/May2023QHL/3006203.pdf","H")</f>
        <v>H</v>
      </c>
      <c r="X132" s="16" t="str">
        <f>HYPERLINK("http://www.aruplab.com/Testing-Information/resources/HotLines/TDMix/May2023QHL/3006203.xlsx","T")</f>
        <v>T</v>
      </c>
      <c r="Y132" s="16" t="str">
        <f>HYPERLINK("http://www.aruplab.com/Testing-Information/resources/HotLines/Sample_Reports/May2023QHL/3006203_Autoimmune Dysautonomia Panel Serum_AIDYS.pdf","E")</f>
        <v>E</v>
      </c>
      <c r="Z132" s="16" t="str">
        <f>HYPERLINK("https://connect.aruplab.com/Pricing/TestPrice/3006203/D05152023","P")</f>
        <v>P</v>
      </c>
      <c r="AA132" s="8">
        <v>45061</v>
      </c>
    </row>
    <row r="133" spans="1:27" ht="30">
      <c r="A133" s="6" t="s">
        <v>405</v>
      </c>
      <c r="B133" s="6" t="s">
        <v>406</v>
      </c>
      <c r="C133" s="6" t="s">
        <v>407</v>
      </c>
      <c r="D133" s="7" t="s">
        <v>35</v>
      </c>
      <c r="E133" s="7" t="s">
        <v>0</v>
      </c>
      <c r="F133" s="7" t="s">
        <v>0</v>
      </c>
      <c r="G133" s="7" t="s">
        <v>0</v>
      </c>
      <c r="H133" s="7" t="s">
        <v>0</v>
      </c>
      <c r="I133" s="7" t="s">
        <v>0</v>
      </c>
      <c r="J133" s="7" t="s">
        <v>0</v>
      </c>
      <c r="K133" s="7" t="s">
        <v>0</v>
      </c>
      <c r="L133" s="7" t="s">
        <v>0</v>
      </c>
      <c r="M133" s="7" t="s">
        <v>0</v>
      </c>
      <c r="N133" s="7" t="s">
        <v>0</v>
      </c>
      <c r="O133" s="7" t="s">
        <v>0</v>
      </c>
      <c r="P133" s="7" t="s">
        <v>0</v>
      </c>
      <c r="Q133" s="7" t="s">
        <v>0</v>
      </c>
      <c r="R133" s="7" t="s">
        <v>0</v>
      </c>
      <c r="S133" s="7" t="s">
        <v>0</v>
      </c>
      <c r="T133" s="7" t="s">
        <v>0</v>
      </c>
      <c r="U133" s="7" t="s">
        <v>0</v>
      </c>
      <c r="V133" s="7" t="s">
        <v>0</v>
      </c>
      <c r="W133" s="16" t="str">
        <f>HYPERLINK("http://www.aruplab.com/Testing-Information/resources/HotLines/HotLineDocs/May2023QHL/3006204.pdf","H")</f>
        <v>H</v>
      </c>
      <c r="X133" s="16" t="str">
        <f>HYPERLINK("http://www.aruplab.com/Testing-Information/resources/HotLines/TDMix/May2023QHL/3006204.xlsx","T")</f>
        <v>T</v>
      </c>
      <c r="Y133" s="16" t="str">
        <f>HYPERLINK("http://www.aruplab.com/Testing-Information/resources/HotLines/Sample_Reports/May2023QHL/3006204_Autoimmune Epilepsy Panel Serum_AIEPS.pdf","E")</f>
        <v>E</v>
      </c>
      <c r="Z133" s="16" t="str">
        <f>HYPERLINK("https://connect.aruplab.com/Pricing/TestPrice/3006204/D05152023","P")</f>
        <v>P</v>
      </c>
      <c r="AA133" s="8">
        <v>45061</v>
      </c>
    </row>
    <row r="134" spans="1:27" ht="30">
      <c r="A134" s="6" t="s">
        <v>408</v>
      </c>
      <c r="B134" s="6" t="s">
        <v>409</v>
      </c>
      <c r="C134" s="6" t="s">
        <v>410</v>
      </c>
      <c r="D134" s="7" t="s">
        <v>35</v>
      </c>
      <c r="E134" s="7" t="s">
        <v>0</v>
      </c>
      <c r="F134" s="7" t="s">
        <v>0</v>
      </c>
      <c r="G134" s="7" t="s">
        <v>0</v>
      </c>
      <c r="H134" s="7" t="s">
        <v>0</v>
      </c>
      <c r="I134" s="7" t="s">
        <v>0</v>
      </c>
      <c r="J134" s="7" t="s">
        <v>0</v>
      </c>
      <c r="K134" s="7" t="s">
        <v>0</v>
      </c>
      <c r="L134" s="7" t="s">
        <v>0</v>
      </c>
      <c r="M134" s="7" t="s">
        <v>0</v>
      </c>
      <c r="N134" s="7" t="s">
        <v>0</v>
      </c>
      <c r="O134" s="7" t="s">
        <v>0</v>
      </c>
      <c r="P134" s="7" t="s">
        <v>0</v>
      </c>
      <c r="Q134" s="7" t="s">
        <v>0</v>
      </c>
      <c r="R134" s="7" t="s">
        <v>0</v>
      </c>
      <c r="S134" s="7" t="s">
        <v>0</v>
      </c>
      <c r="T134" s="7" t="s">
        <v>0</v>
      </c>
      <c r="U134" s="7" t="s">
        <v>0</v>
      </c>
      <c r="V134" s="7" t="s">
        <v>0</v>
      </c>
      <c r="W134" s="16" t="str">
        <f>HYPERLINK("http://www.aruplab.com/Testing-Information/resources/HotLines/HotLineDocs/May2023QHL/3006205.pdf","H")</f>
        <v>H</v>
      </c>
      <c r="X134" s="16" t="str">
        <f>HYPERLINK("http://www.aruplab.com/Testing-Information/resources/HotLines/TDMix/May2023QHL/3006205.xlsx","T")</f>
        <v>T</v>
      </c>
      <c r="Y134" s="16" t="str">
        <f>HYPERLINK("http://www.aruplab.com/Testing-Information/resources/HotLines/Sample_Reports/May2023QHL/3006205_Autoimmune Epilepsy Panel CSF_AIEPC.pdf","E")</f>
        <v>E</v>
      </c>
      <c r="Z134" s="16" t="str">
        <f>HYPERLINK("https://connect.aruplab.com/Pricing/TestPrice/3006205/D05152023","P")</f>
        <v>P</v>
      </c>
      <c r="AA134" s="8">
        <v>45061</v>
      </c>
    </row>
    <row r="135" spans="1:27" ht="45">
      <c r="A135" s="6" t="s">
        <v>411</v>
      </c>
      <c r="B135" s="6" t="s">
        <v>412</v>
      </c>
      <c r="C135" s="6" t="s">
        <v>413</v>
      </c>
      <c r="D135" s="7" t="s">
        <v>35</v>
      </c>
      <c r="E135" s="7" t="s">
        <v>0</v>
      </c>
      <c r="F135" s="7" t="s">
        <v>0</v>
      </c>
      <c r="G135" s="7" t="s">
        <v>0</v>
      </c>
      <c r="H135" s="7" t="s">
        <v>0</v>
      </c>
      <c r="I135" s="7" t="s">
        <v>0</v>
      </c>
      <c r="J135" s="7" t="s">
        <v>0</v>
      </c>
      <c r="K135" s="7" t="s">
        <v>0</v>
      </c>
      <c r="L135" s="7" t="s">
        <v>0</v>
      </c>
      <c r="M135" s="7" t="s">
        <v>0</v>
      </c>
      <c r="N135" s="7" t="s">
        <v>0</v>
      </c>
      <c r="O135" s="7" t="s">
        <v>0</v>
      </c>
      <c r="P135" s="7" t="s">
        <v>0</v>
      </c>
      <c r="Q135" s="7" t="s">
        <v>0</v>
      </c>
      <c r="R135" s="7" t="s">
        <v>0</v>
      </c>
      <c r="S135" s="7" t="s">
        <v>0</v>
      </c>
      <c r="T135" s="7" t="s">
        <v>0</v>
      </c>
      <c r="U135" s="7" t="s">
        <v>0</v>
      </c>
      <c r="V135" s="7" t="s">
        <v>0</v>
      </c>
      <c r="W135" s="16" t="str">
        <f>HYPERLINK("http://www.aruplab.com/Testing-Information/resources/HotLines/HotLineDocs/May2023QHL/3006206.pdf","H")</f>
        <v>H</v>
      </c>
      <c r="X135" s="16" t="str">
        <f>HYPERLINK("http://www.aruplab.com/Testing-Information/resources/HotLines/TDMix/May2023QHL/3006206.xlsx","T")</f>
        <v>T</v>
      </c>
      <c r="Y135" s="16" t="str">
        <f>HYPERLINK("http://www.aruplab.com/Testing-Information/resources/HotLines/Sample_Reports/May2023QHL/3006206_Autoimmune Movement Disorder Panel Serum_AIMDS.pdf","E")</f>
        <v>E</v>
      </c>
      <c r="Z135" s="16" t="str">
        <f>HYPERLINK("https://connect.aruplab.com/Pricing/TestPrice/3006206/D05152023","P")</f>
        <v>P</v>
      </c>
      <c r="AA135" s="8">
        <v>45061</v>
      </c>
    </row>
    <row r="136" spans="1:27" ht="45">
      <c r="A136" s="6" t="s">
        <v>414</v>
      </c>
      <c r="B136" s="6" t="s">
        <v>415</v>
      </c>
      <c r="C136" s="6" t="s">
        <v>416</v>
      </c>
      <c r="D136" s="7" t="s">
        <v>35</v>
      </c>
      <c r="E136" s="7" t="s">
        <v>0</v>
      </c>
      <c r="F136" s="7" t="s">
        <v>0</v>
      </c>
      <c r="G136" s="7" t="s">
        <v>0</v>
      </c>
      <c r="H136" s="7" t="s">
        <v>0</v>
      </c>
      <c r="I136" s="7" t="s">
        <v>0</v>
      </c>
      <c r="J136" s="7" t="s">
        <v>0</v>
      </c>
      <c r="K136" s="7" t="s">
        <v>0</v>
      </c>
      <c r="L136" s="7" t="s">
        <v>0</v>
      </c>
      <c r="M136" s="7" t="s">
        <v>0</v>
      </c>
      <c r="N136" s="7" t="s">
        <v>0</v>
      </c>
      <c r="O136" s="7" t="s">
        <v>0</v>
      </c>
      <c r="P136" s="7" t="s">
        <v>0</v>
      </c>
      <c r="Q136" s="7" t="s">
        <v>0</v>
      </c>
      <c r="R136" s="7" t="s">
        <v>0</v>
      </c>
      <c r="S136" s="7" t="s">
        <v>0</v>
      </c>
      <c r="T136" s="7" t="s">
        <v>0</v>
      </c>
      <c r="U136" s="7" t="s">
        <v>0</v>
      </c>
      <c r="V136" s="7" t="s">
        <v>0</v>
      </c>
      <c r="W136" s="16" t="str">
        <f>HYPERLINK("http://www.aruplab.com/Testing-Information/resources/HotLines/HotLineDocs/May2023QHL/3006207.pdf","H")</f>
        <v>H</v>
      </c>
      <c r="X136" s="16" t="str">
        <f>HYPERLINK("http://www.aruplab.com/Testing-Information/resources/HotLines/TDMix/May2023QHL/3006207.xlsx","T")</f>
        <v>T</v>
      </c>
      <c r="Y136" s="16" t="str">
        <f>HYPERLINK("http://www.aruplab.com/Testing-Information/resources/HotLines/Sample_Reports/May2023QHL/3006207_Autoimmune Movement Disorder Panel CSF_AIMDC.pdf","E")</f>
        <v>E</v>
      </c>
      <c r="Z136" s="16" t="str">
        <f>HYPERLINK("https://connect.aruplab.com/Pricing/TestPrice/3006207/D05152023","P")</f>
        <v>P</v>
      </c>
      <c r="AA136" s="8">
        <v>45061</v>
      </c>
    </row>
    <row r="137" spans="1:27" ht="45">
      <c r="A137" s="6" t="s">
        <v>417</v>
      </c>
      <c r="B137" s="6" t="s">
        <v>418</v>
      </c>
      <c r="C137" s="6" t="s">
        <v>419</v>
      </c>
      <c r="D137" s="7" t="s">
        <v>35</v>
      </c>
      <c r="E137" s="7" t="s">
        <v>0</v>
      </c>
      <c r="F137" s="7" t="s">
        <v>0</v>
      </c>
      <c r="G137" s="7" t="s">
        <v>0</v>
      </c>
      <c r="H137" s="7" t="s">
        <v>0</v>
      </c>
      <c r="I137" s="7" t="s">
        <v>0</v>
      </c>
      <c r="J137" s="7" t="s">
        <v>0</v>
      </c>
      <c r="K137" s="7" t="s">
        <v>0</v>
      </c>
      <c r="L137" s="7" t="s">
        <v>0</v>
      </c>
      <c r="M137" s="7" t="s">
        <v>0</v>
      </c>
      <c r="N137" s="7" t="s">
        <v>0</v>
      </c>
      <c r="O137" s="7" t="s">
        <v>0</v>
      </c>
      <c r="P137" s="7" t="s">
        <v>0</v>
      </c>
      <c r="Q137" s="7" t="s">
        <v>0</v>
      </c>
      <c r="R137" s="7" t="s">
        <v>0</v>
      </c>
      <c r="S137" s="7" t="s">
        <v>0</v>
      </c>
      <c r="T137" s="7" t="s">
        <v>0</v>
      </c>
      <c r="U137" s="7" t="s">
        <v>0</v>
      </c>
      <c r="V137" s="7" t="s">
        <v>0</v>
      </c>
      <c r="W137" s="16" t="str">
        <f>HYPERLINK("http://www.aruplab.com/Testing-Information/resources/HotLines/HotLineDocs/May2023QHL/3006208.pdf","H")</f>
        <v>H</v>
      </c>
      <c r="X137" s="16" t="str">
        <f>HYPERLINK("http://www.aruplab.com/Testing-Information/resources/HotLines/TDMix/May2023QHL/3006208.xlsx","T")</f>
        <v>T</v>
      </c>
      <c r="Y137" s="16" t="str">
        <f>HYPERLINK("http://www.aruplab.com/Testing-Information/resources/HotLines/Sample_Reports/May2023QHL/3006208_Autoimmune Myelopathy Panel Serum_AIMYS.pdf","E")</f>
        <v>E</v>
      </c>
      <c r="Z137" s="16" t="str">
        <f>HYPERLINK("https://connect.aruplab.com/Pricing/TestPrice/3006208/D05152023","P")</f>
        <v>P</v>
      </c>
      <c r="AA137" s="8">
        <v>45061</v>
      </c>
    </row>
    <row r="138" spans="1:27" ht="45">
      <c r="A138" s="6" t="s">
        <v>420</v>
      </c>
      <c r="B138" s="6" t="s">
        <v>421</v>
      </c>
      <c r="C138" s="6" t="s">
        <v>422</v>
      </c>
      <c r="D138" s="7" t="s">
        <v>35</v>
      </c>
      <c r="E138" s="7" t="s">
        <v>0</v>
      </c>
      <c r="F138" s="7" t="s">
        <v>0</v>
      </c>
      <c r="G138" s="7" t="s">
        <v>0</v>
      </c>
      <c r="H138" s="7" t="s">
        <v>0</v>
      </c>
      <c r="I138" s="7" t="s">
        <v>0</v>
      </c>
      <c r="J138" s="7" t="s">
        <v>0</v>
      </c>
      <c r="K138" s="7" t="s">
        <v>0</v>
      </c>
      <c r="L138" s="7" t="s">
        <v>0</v>
      </c>
      <c r="M138" s="7" t="s">
        <v>0</v>
      </c>
      <c r="N138" s="7" t="s">
        <v>0</v>
      </c>
      <c r="O138" s="7" t="s">
        <v>0</v>
      </c>
      <c r="P138" s="7" t="s">
        <v>0</v>
      </c>
      <c r="Q138" s="7" t="s">
        <v>0</v>
      </c>
      <c r="R138" s="7" t="s">
        <v>0</v>
      </c>
      <c r="S138" s="7" t="s">
        <v>0</v>
      </c>
      <c r="T138" s="7" t="s">
        <v>0</v>
      </c>
      <c r="U138" s="7" t="s">
        <v>0</v>
      </c>
      <c r="V138" s="7" t="s">
        <v>0</v>
      </c>
      <c r="W138" s="16" t="str">
        <f>HYPERLINK("http://www.aruplab.com/Testing-Information/resources/HotLines/HotLineDocs/May2023QHL/3006209.pdf","H")</f>
        <v>H</v>
      </c>
      <c r="X138" s="16" t="str">
        <f>HYPERLINK("http://www.aruplab.com/Testing-Information/resources/HotLines/TDMix/May2023QHL/3006209.xlsx","T")</f>
        <v>T</v>
      </c>
      <c r="Y138" s="16" t="str">
        <f>HYPERLINK("http://www.aruplab.com/Testing-Information/resources/HotLines/Sample_Reports/May2023QHL/3006209_Autoimmune Myelopathy Panel CSF_AIMYC.pdf","E")</f>
        <v>E</v>
      </c>
      <c r="Z138" s="16" t="str">
        <f>HYPERLINK("https://connect.aruplab.com/Pricing/TestPrice/3006209/D05152023","P")</f>
        <v>P</v>
      </c>
      <c r="AA138" s="8">
        <v>45061</v>
      </c>
    </row>
    <row r="139" spans="1:27" ht="30">
      <c r="A139" s="6" t="s">
        <v>423</v>
      </c>
      <c r="B139" s="6" t="s">
        <v>424</v>
      </c>
      <c r="C139" s="6" t="s">
        <v>425</v>
      </c>
      <c r="D139" s="7" t="s">
        <v>35</v>
      </c>
      <c r="E139" s="7" t="s">
        <v>0</v>
      </c>
      <c r="F139" s="7" t="s">
        <v>0</v>
      </c>
      <c r="G139" s="7" t="s">
        <v>0</v>
      </c>
      <c r="H139" s="7" t="s">
        <v>0</v>
      </c>
      <c r="I139" s="7" t="s">
        <v>0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0</v>
      </c>
      <c r="O139" s="7" t="s">
        <v>0</v>
      </c>
      <c r="P139" s="7" t="s">
        <v>0</v>
      </c>
      <c r="Q139" s="7" t="s">
        <v>0</v>
      </c>
      <c r="R139" s="7" t="s">
        <v>0</v>
      </c>
      <c r="S139" s="7" t="s">
        <v>0</v>
      </c>
      <c r="T139" s="7" t="s">
        <v>0</v>
      </c>
      <c r="U139" s="7" t="s">
        <v>0</v>
      </c>
      <c r="V139" s="7" t="s">
        <v>0</v>
      </c>
      <c r="W139" s="16" t="str">
        <f>HYPERLINK("http://www.aruplab.com/Testing-Information/resources/HotLines/HotLineDocs/May2023QHL/3006210.pdf","H")</f>
        <v>H</v>
      </c>
      <c r="X139" s="16" t="str">
        <f>HYPERLINK("http://www.aruplab.com/Testing-Information/resources/HotLines/TDMix/May2023QHL/3006210.xlsx","T")</f>
        <v>T</v>
      </c>
      <c r="Y139" s="16" t="str">
        <f>HYPERLINK("http://www.aruplab.com/Testing-Information/resources/HotLines/Sample_Reports/May2023QHL/3006210_Autoimmune Pediatric CNS Disorders Serum_AIPEDS.pdf","E")</f>
        <v>E</v>
      </c>
      <c r="Z139" s="16" t="str">
        <f>HYPERLINK("https://connect.aruplab.com/Pricing/TestPrice/3006210/D05152023","P")</f>
        <v>P</v>
      </c>
      <c r="AA139" s="8">
        <v>45061</v>
      </c>
    </row>
    <row r="140" spans="1:27" ht="30">
      <c r="A140" s="6" t="s">
        <v>426</v>
      </c>
      <c r="B140" s="6" t="s">
        <v>427</v>
      </c>
      <c r="C140" s="6" t="s">
        <v>428</v>
      </c>
      <c r="D140" s="7" t="s">
        <v>35</v>
      </c>
      <c r="E140" s="7" t="s">
        <v>0</v>
      </c>
      <c r="F140" s="7" t="s">
        <v>0</v>
      </c>
      <c r="G140" s="7" t="s">
        <v>0</v>
      </c>
      <c r="H140" s="7" t="s">
        <v>0</v>
      </c>
      <c r="I140" s="7" t="s">
        <v>0</v>
      </c>
      <c r="J140" s="7" t="s">
        <v>0</v>
      </c>
      <c r="K140" s="7" t="s">
        <v>0</v>
      </c>
      <c r="L140" s="7" t="s">
        <v>0</v>
      </c>
      <c r="M140" s="7" t="s">
        <v>0</v>
      </c>
      <c r="N140" s="7" t="s">
        <v>0</v>
      </c>
      <c r="O140" s="7" t="s">
        <v>0</v>
      </c>
      <c r="P140" s="7" t="s">
        <v>0</v>
      </c>
      <c r="Q140" s="7" t="s">
        <v>0</v>
      </c>
      <c r="R140" s="7" t="s">
        <v>0</v>
      </c>
      <c r="S140" s="7" t="s">
        <v>0</v>
      </c>
      <c r="T140" s="7" t="s">
        <v>0</v>
      </c>
      <c r="U140" s="7" t="s">
        <v>0</v>
      </c>
      <c r="V140" s="7" t="s">
        <v>0</v>
      </c>
      <c r="W140" s="16" t="str">
        <f>HYPERLINK("http://www.aruplab.com/Testing-Information/resources/HotLines/HotLineDocs/May2023QHL/3006211.pdf","H")</f>
        <v>H</v>
      </c>
      <c r="X140" s="16" t="str">
        <f>HYPERLINK("http://www.aruplab.com/Testing-Information/resources/HotLines/TDMix/May2023QHL/3006211.xlsx","T")</f>
        <v>T</v>
      </c>
      <c r="Y140" s="16" t="str">
        <f>HYPERLINK("http://www.aruplab.com/Testing-Information/resources/HotLines/Sample_Reports/May2023QHL/3006211_Autoimmune Pediatric CNS Disorders CSF_AIPEDC.pdf","E")</f>
        <v>E</v>
      </c>
      <c r="Z140" s="16" t="str">
        <f>HYPERLINK("https://connect.aruplab.com/Pricing/TestPrice/3006211/D05152023","P")</f>
        <v>P</v>
      </c>
      <c r="AA140" s="8">
        <v>45061</v>
      </c>
    </row>
    <row r="141" spans="1:27" ht="45">
      <c r="A141" s="6" t="s">
        <v>429</v>
      </c>
      <c r="B141" s="6" t="s">
        <v>430</v>
      </c>
      <c r="C141" s="6" t="s">
        <v>431</v>
      </c>
      <c r="D141" s="7" t="s">
        <v>35</v>
      </c>
      <c r="E141" s="7" t="s">
        <v>0</v>
      </c>
      <c r="F141" s="7" t="s">
        <v>0</v>
      </c>
      <c r="G141" s="7" t="s">
        <v>0</v>
      </c>
      <c r="H141" s="7" t="s">
        <v>0</v>
      </c>
      <c r="I141" s="7" t="s">
        <v>0</v>
      </c>
      <c r="J141" s="7" t="s">
        <v>0</v>
      </c>
      <c r="K141" s="7" t="s">
        <v>0</v>
      </c>
      <c r="L141" s="7" t="s">
        <v>0</v>
      </c>
      <c r="M141" s="7" t="s">
        <v>0</v>
      </c>
      <c r="N141" s="7" t="s">
        <v>0</v>
      </c>
      <c r="O141" s="7" t="s">
        <v>0</v>
      </c>
      <c r="P141" s="7" t="s">
        <v>0</v>
      </c>
      <c r="Q141" s="7" t="s">
        <v>0</v>
      </c>
      <c r="R141" s="7" t="s">
        <v>0</v>
      </c>
      <c r="S141" s="7" t="s">
        <v>0</v>
      </c>
      <c r="T141" s="7" t="s">
        <v>0</v>
      </c>
      <c r="U141" s="7" t="s">
        <v>0</v>
      </c>
      <c r="V141" s="7" t="s">
        <v>0</v>
      </c>
      <c r="W141" s="16" t="str">
        <f>HYPERLINK("http://www.aruplab.com/Testing-Information/resources/HotLines/HotLineDocs/May2023QHL/3006234.pdf","H")</f>
        <v>H</v>
      </c>
      <c r="X141" s="16" t="str">
        <f>HYPERLINK("http://www.aruplab.com/Testing-Information/resources/HotLines/TDMix/May2023QHL/3006234.xlsx","T")</f>
        <v>T</v>
      </c>
      <c r="Y141" s="16" t="str">
        <f>HYPERLINK("http://www.aruplab.com/Testing-Information/resources/HotLines/Sample_Reports/May2023QHL/3006234_Autoimmune Stiff-Person Disorders Serum_AISPSS.pdf","E")</f>
        <v>E</v>
      </c>
      <c r="Z141" s="16" t="str">
        <f>HYPERLINK("https://connect.aruplab.com/Pricing/TestPrice/3006234/D05152023","P")</f>
        <v>P</v>
      </c>
      <c r="AA141" s="8">
        <v>45061</v>
      </c>
    </row>
    <row r="142" spans="1:27" ht="30">
      <c r="A142" s="6" t="s">
        <v>432</v>
      </c>
      <c r="B142" s="6" t="s">
        <v>433</v>
      </c>
      <c r="C142" s="6" t="s">
        <v>434</v>
      </c>
      <c r="D142" s="7" t="s">
        <v>35</v>
      </c>
      <c r="E142" s="7" t="s">
        <v>0</v>
      </c>
      <c r="F142" s="7" t="s">
        <v>0</v>
      </c>
      <c r="G142" s="7" t="s">
        <v>0</v>
      </c>
      <c r="H142" s="7" t="s">
        <v>0</v>
      </c>
      <c r="I142" s="7" t="s">
        <v>0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7" t="s">
        <v>0</v>
      </c>
      <c r="P142" s="7" t="s">
        <v>0</v>
      </c>
      <c r="Q142" s="7" t="s">
        <v>0</v>
      </c>
      <c r="R142" s="7" t="s">
        <v>0</v>
      </c>
      <c r="S142" s="7" t="s">
        <v>0</v>
      </c>
      <c r="T142" s="7" t="s">
        <v>0</v>
      </c>
      <c r="U142" s="7" t="s">
        <v>0</v>
      </c>
      <c r="V142" s="7" t="s">
        <v>0</v>
      </c>
      <c r="W142" s="16" t="str">
        <f>HYPERLINK("http://www.aruplab.com/Testing-Information/resources/HotLines/HotLineDocs/May2023QHL/3006235.pdf","H")</f>
        <v>H</v>
      </c>
      <c r="X142" s="16" t="str">
        <f>HYPERLINK("http://www.aruplab.com/Testing-Information/resources/HotLines/TDMix/May2023QHL/3006235.xlsx","T")</f>
        <v>T</v>
      </c>
      <c r="Y142" s="16" t="str">
        <f>HYPERLINK("http://www.aruplab.com/Testing-Information/resources/HotLines/Sample_Reports/May2023QHL/3006235_Autoimmune Stiff-Person Disorders CSF_AISPSC.pdf","E")</f>
        <v>E</v>
      </c>
      <c r="Z142" s="16" t="str">
        <f>HYPERLINK("https://connect.aruplab.com/Pricing/TestPrice/3006235/D05152023","P")</f>
        <v>P</v>
      </c>
      <c r="AA142" s="8">
        <v>45061</v>
      </c>
    </row>
    <row r="143" spans="1:27" ht="60">
      <c r="A143" s="6" t="s">
        <v>435</v>
      </c>
      <c r="B143" s="6" t="s">
        <v>436</v>
      </c>
      <c r="C143" s="6" t="s">
        <v>437</v>
      </c>
      <c r="D143" s="7" t="s">
        <v>35</v>
      </c>
      <c r="E143" s="7" t="s">
        <v>0</v>
      </c>
      <c r="F143" s="7" t="s">
        <v>0</v>
      </c>
      <c r="G143" s="7" t="s">
        <v>0</v>
      </c>
      <c r="H143" s="7" t="s">
        <v>0</v>
      </c>
      <c r="I143" s="7" t="s">
        <v>0</v>
      </c>
      <c r="J143" s="7" t="s">
        <v>0</v>
      </c>
      <c r="K143" s="7" t="s">
        <v>0</v>
      </c>
      <c r="L143" s="7" t="s">
        <v>0</v>
      </c>
      <c r="M143" s="7" t="s">
        <v>0</v>
      </c>
      <c r="N143" s="7" t="s">
        <v>0</v>
      </c>
      <c r="O143" s="7" t="s">
        <v>0</v>
      </c>
      <c r="P143" s="7" t="s">
        <v>0</v>
      </c>
      <c r="Q143" s="7" t="s">
        <v>0</v>
      </c>
      <c r="R143" s="7" t="s">
        <v>0</v>
      </c>
      <c r="S143" s="7" t="s">
        <v>0</v>
      </c>
      <c r="T143" s="7" t="s">
        <v>0</v>
      </c>
      <c r="U143" s="7" t="s">
        <v>0</v>
      </c>
      <c r="V143" s="7" t="s">
        <v>0</v>
      </c>
      <c r="W143" s="16" t="str">
        <f>HYPERLINK("http://www.aruplab.com/Testing-Information/resources/HotLines/HotLineDocs/May2023QHL/3006242.pdf","H")</f>
        <v>H</v>
      </c>
      <c r="X143" s="16" t="str">
        <f>HYPERLINK("http://www.aruplab.com/Testing-Information/resources/HotLines/TDMix/May2023QHL/3006242.xlsx","T")</f>
        <v>T</v>
      </c>
      <c r="Y143" s="7" t="s">
        <v>0</v>
      </c>
      <c r="Z143" s="16" t="str">
        <f>HYPERLINK("https://connect.aruplab.com/Pricing/TestPrice/3006242/D05152023","P")</f>
        <v>P</v>
      </c>
      <c r="AA143" s="8">
        <v>44985</v>
      </c>
    </row>
    <row r="144" spans="1:27" ht="75">
      <c r="A144" s="6" t="s">
        <v>438</v>
      </c>
      <c r="B144" s="6" t="s">
        <v>439</v>
      </c>
      <c r="C144" s="6" t="s">
        <v>440</v>
      </c>
      <c r="D144" s="7" t="s">
        <v>35</v>
      </c>
      <c r="E144" s="7" t="s">
        <v>0</v>
      </c>
      <c r="F144" s="7" t="s">
        <v>0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7" t="s">
        <v>0</v>
      </c>
      <c r="P144" s="7" t="s">
        <v>0</v>
      </c>
      <c r="Q144" s="7" t="s">
        <v>0</v>
      </c>
      <c r="R144" s="7" t="s">
        <v>0</v>
      </c>
      <c r="S144" s="7" t="s">
        <v>0</v>
      </c>
      <c r="T144" s="7" t="s">
        <v>0</v>
      </c>
      <c r="U144" s="7" t="s">
        <v>0</v>
      </c>
      <c r="V144" s="7" t="s">
        <v>0</v>
      </c>
      <c r="W144" s="16" t="str">
        <f>HYPERLINK("http://www.aruplab.com/Testing-Information/resources/HotLines/HotLineDocs/May2023QHL/3006247.pdf","H")</f>
        <v>H</v>
      </c>
      <c r="X144" s="16" t="str">
        <f>HYPERLINK("http://www.aruplab.com/Testing-Information/resources/HotLines/TDMix/May2023QHL/3006247.xlsx","T")</f>
        <v>T</v>
      </c>
      <c r="Y144" s="16" t="str">
        <f>HYPERLINK("http://www.aruplab.com/Testing-Information/resources/HotLines/Sample_Reports/May2023QHL/3006247_Angleman Syndrome and Prader-Willi Syndrome by Methylation-Specific MLPA_AS-PWS DD.pdf","E")</f>
        <v>E</v>
      </c>
      <c r="Z144" s="16" t="str">
        <f>HYPERLINK("https://connect.aruplab.com/Pricing/TestPrice/3006247/D05152023","P")</f>
        <v>P</v>
      </c>
      <c r="AA144" s="8">
        <v>45061</v>
      </c>
    </row>
    <row r="145" spans="1:27" ht="60">
      <c r="A145" s="6" t="s">
        <v>441</v>
      </c>
      <c r="B145" s="6" t="s">
        <v>442</v>
      </c>
      <c r="C145" s="6" t="s">
        <v>443</v>
      </c>
      <c r="D145" s="7" t="s">
        <v>35</v>
      </c>
      <c r="E145" s="7" t="s">
        <v>0</v>
      </c>
      <c r="F145" s="7" t="s">
        <v>0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7" t="s">
        <v>0</v>
      </c>
      <c r="P145" s="7" t="s">
        <v>0</v>
      </c>
      <c r="Q145" s="7" t="s">
        <v>0</v>
      </c>
      <c r="R145" s="7" t="s">
        <v>0</v>
      </c>
      <c r="S145" s="7" t="s">
        <v>0</v>
      </c>
      <c r="T145" s="7" t="s">
        <v>0</v>
      </c>
      <c r="U145" s="7" t="s">
        <v>0</v>
      </c>
      <c r="V145" s="7" t="s">
        <v>0</v>
      </c>
      <c r="W145" s="16" t="str">
        <f>HYPERLINK("http://www.aruplab.com/Testing-Information/resources/HotLines/HotLineDocs/May2023QHL/3006297.pdf","H")</f>
        <v>H</v>
      </c>
      <c r="X145" s="16" t="str">
        <f>HYPERLINK("http://www.aruplab.com/Testing-Information/resources/HotLines/TDMix/May2023QHL/3006297.xlsx","T")</f>
        <v>T</v>
      </c>
      <c r="Y145" s="7" t="s">
        <v>0</v>
      </c>
      <c r="Z145" s="16" t="str">
        <f>HYPERLINK("https://connect.aruplab.com/Pricing/TestPrice/3006297/D05152023","P")</f>
        <v>P</v>
      </c>
      <c r="AA145" s="8">
        <v>45061</v>
      </c>
    </row>
    <row r="146" spans="1:27" ht="60">
      <c r="A146" s="6" t="s">
        <v>444</v>
      </c>
      <c r="B146" s="6" t="s">
        <v>445</v>
      </c>
      <c r="C146" s="6" t="s">
        <v>446</v>
      </c>
      <c r="D146" s="7" t="s">
        <v>35</v>
      </c>
      <c r="E146" s="7" t="s">
        <v>0</v>
      </c>
      <c r="F146" s="7" t="s">
        <v>0</v>
      </c>
      <c r="G146" s="7" t="s">
        <v>0</v>
      </c>
      <c r="H146" s="7" t="s">
        <v>0</v>
      </c>
      <c r="I146" s="7" t="s">
        <v>0</v>
      </c>
      <c r="J146" s="7" t="s">
        <v>0</v>
      </c>
      <c r="K146" s="7" t="s">
        <v>0</v>
      </c>
      <c r="L146" s="7" t="s">
        <v>0</v>
      </c>
      <c r="M146" s="7" t="s">
        <v>0</v>
      </c>
      <c r="N146" s="7" t="s">
        <v>0</v>
      </c>
      <c r="O146" s="7" t="s">
        <v>0</v>
      </c>
      <c r="P146" s="7" t="s">
        <v>0</v>
      </c>
      <c r="Q146" s="7" t="s">
        <v>0</v>
      </c>
      <c r="R146" s="7" t="s">
        <v>0</v>
      </c>
      <c r="S146" s="7" t="s">
        <v>0</v>
      </c>
      <c r="T146" s="7" t="s">
        <v>0</v>
      </c>
      <c r="U146" s="7" t="s">
        <v>0</v>
      </c>
      <c r="V146" s="7" t="s">
        <v>0</v>
      </c>
      <c r="W146" s="16" t="str">
        <f>HYPERLINK("http://www.aruplab.com/Testing-Information/resources/HotLines/HotLineDocs/May2023QHL/3006300.pdf","H")</f>
        <v>H</v>
      </c>
      <c r="X146" s="16" t="str">
        <f>HYPERLINK("http://www.aruplab.com/Testing-Information/resources/HotLines/TDMix/May2023QHL/3006300.xlsx","T")</f>
        <v>T</v>
      </c>
      <c r="Y146" s="7" t="s">
        <v>0</v>
      </c>
      <c r="Z146" s="16" t="str">
        <f>HYPERLINK("https://connect.aruplab.com/Pricing/TestPrice/3006300/D05152023","P")</f>
        <v>P</v>
      </c>
      <c r="AA146" s="8">
        <v>45061</v>
      </c>
    </row>
    <row r="147" spans="1:27" ht="30">
      <c r="A147" s="6" t="s">
        <v>447</v>
      </c>
      <c r="B147" s="6" t="s">
        <v>448</v>
      </c>
      <c r="C147" s="6" t="s">
        <v>449</v>
      </c>
      <c r="D147" s="7" t="s">
        <v>35</v>
      </c>
      <c r="E147" s="7" t="s">
        <v>0</v>
      </c>
      <c r="F147" s="7" t="s">
        <v>0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7" t="s">
        <v>0</v>
      </c>
      <c r="P147" s="7" t="s">
        <v>0</v>
      </c>
      <c r="Q147" s="7" t="s">
        <v>0</v>
      </c>
      <c r="R147" s="7" t="s">
        <v>0</v>
      </c>
      <c r="S147" s="7" t="s">
        <v>0</v>
      </c>
      <c r="T147" s="7" t="s">
        <v>0</v>
      </c>
      <c r="U147" s="7" t="s">
        <v>0</v>
      </c>
      <c r="V147" s="7" t="s">
        <v>0</v>
      </c>
      <c r="W147" s="16" t="str">
        <f>HYPERLINK("http://www.aruplab.com/Testing-Information/resources/HotLines/HotLineDocs/May2023QHL/3006343.pdf","H")</f>
        <v>H</v>
      </c>
      <c r="X147" s="16" t="str">
        <f>HYPERLINK("http://www.aruplab.com/Testing-Information/resources/HotLines/TDMix/May2023QHL/3006343.xlsx","T")</f>
        <v>T</v>
      </c>
      <c r="Y147" s="7" t="s">
        <v>0</v>
      </c>
      <c r="Z147" s="16" t="str">
        <f>HYPERLINK("https://connect.aruplab.com/Pricing/TestPrice/3006343/D05152023","P")</f>
        <v>P</v>
      </c>
      <c r="AA147" s="8">
        <v>45061</v>
      </c>
    </row>
    <row r="148" spans="1:27" ht="60">
      <c r="A148" s="6" t="s">
        <v>450</v>
      </c>
      <c r="B148" s="6" t="s">
        <v>451</v>
      </c>
      <c r="C148" s="6" t="s">
        <v>452</v>
      </c>
      <c r="D148" s="7" t="s">
        <v>35</v>
      </c>
      <c r="E148" s="7" t="s">
        <v>0</v>
      </c>
      <c r="F148" s="7" t="s">
        <v>0</v>
      </c>
      <c r="G148" s="7" t="s">
        <v>0</v>
      </c>
      <c r="H148" s="7" t="s">
        <v>0</v>
      </c>
      <c r="I148" s="7" t="s">
        <v>0</v>
      </c>
      <c r="J148" s="7" t="s">
        <v>0</v>
      </c>
      <c r="K148" s="7" t="s">
        <v>0</v>
      </c>
      <c r="L148" s="7" t="s">
        <v>0</v>
      </c>
      <c r="M148" s="7" t="s">
        <v>0</v>
      </c>
      <c r="N148" s="7" t="s">
        <v>0</v>
      </c>
      <c r="O148" s="7" t="s">
        <v>0</v>
      </c>
      <c r="P148" s="7" t="s">
        <v>0</v>
      </c>
      <c r="Q148" s="7" t="s">
        <v>0</v>
      </c>
      <c r="R148" s="7" t="s">
        <v>0</v>
      </c>
      <c r="S148" s="7" t="s">
        <v>0</v>
      </c>
      <c r="T148" s="7" t="s">
        <v>0</v>
      </c>
      <c r="U148" s="7" t="s">
        <v>0</v>
      </c>
      <c r="V148" s="7" t="s">
        <v>0</v>
      </c>
      <c r="W148" s="16" t="str">
        <f>HYPERLINK("http://www.aruplab.com/Testing-Information/resources/HotLines/HotLineDocs/May2023QHL/3006371.pdf","H")</f>
        <v>H</v>
      </c>
      <c r="X148" s="16" t="str">
        <f>HYPERLINK("http://www.aruplab.com/Testing-Information/resources/HotLines/TDMix/May2023QHL/3006371.xlsx","T")</f>
        <v>T</v>
      </c>
      <c r="Y148" s="16" t="str">
        <f>HYPERLINK("http://www.aruplab.com/Testing-Information/resources/HotLines/Sample_Reports/May2023QHL/3006371_Drug Detection Panel and THC Metabolite Umbilical Cord_C PAN_THC.pdf","E")</f>
        <v>E</v>
      </c>
      <c r="Z148" s="16" t="str">
        <f>HYPERLINK("https://connect.aruplab.com/Pricing/TestPrice/3006371/D05152023","P")</f>
        <v>P</v>
      </c>
      <c r="AA148" s="8">
        <v>45061</v>
      </c>
    </row>
    <row r="149" spans="1:27" ht="45">
      <c r="A149" s="6" t="s">
        <v>453</v>
      </c>
      <c r="B149" s="6" t="s">
        <v>454</v>
      </c>
      <c r="C149" s="6" t="s">
        <v>455</v>
      </c>
      <c r="D149" s="7" t="s">
        <v>35</v>
      </c>
      <c r="E149" s="7" t="s">
        <v>0</v>
      </c>
      <c r="F149" s="7" t="s">
        <v>0</v>
      </c>
      <c r="G149" s="7" t="s">
        <v>0</v>
      </c>
      <c r="H149" s="7" t="s">
        <v>0</v>
      </c>
      <c r="I149" s="7" t="s">
        <v>0</v>
      </c>
      <c r="J149" s="7" t="s">
        <v>0</v>
      </c>
      <c r="K149" s="7" t="s">
        <v>0</v>
      </c>
      <c r="L149" s="7" t="s">
        <v>0</v>
      </c>
      <c r="M149" s="7" t="s">
        <v>0</v>
      </c>
      <c r="N149" s="7" t="s">
        <v>0</v>
      </c>
      <c r="O149" s="7" t="s">
        <v>0</v>
      </c>
      <c r="P149" s="7" t="s">
        <v>0</v>
      </c>
      <c r="Q149" s="7" t="s">
        <v>0</v>
      </c>
      <c r="R149" s="7" t="s">
        <v>0</v>
      </c>
      <c r="S149" s="7" t="s">
        <v>0</v>
      </c>
      <c r="T149" s="7" t="s">
        <v>0</v>
      </c>
      <c r="U149" s="7" t="s">
        <v>0</v>
      </c>
      <c r="V149" s="7" t="s">
        <v>0</v>
      </c>
      <c r="W149" s="16" t="str">
        <f>HYPERLINK("http://www.aruplab.com/Testing-Information/resources/HotLines/HotLineDocs/May2023QHL/3006373.pdf","H")</f>
        <v>H</v>
      </c>
      <c r="X149" s="16" t="str">
        <f>HYPERLINK("http://www.aruplab.com/Testing-Information/resources/HotLines/TDMix/May2023QHL/3006373.xlsx","T")</f>
        <v>T</v>
      </c>
      <c r="Y149" s="16" t="str">
        <f>HYPERLINK("http://www.aruplab.com/Testing-Information/resources/HotLines/Sample_Reports/May2023QHL/3006373_Drug Detection Panel and THC Metabolite Meconium_M PAN_THC.pdf","E")</f>
        <v>E</v>
      </c>
      <c r="Z149" s="16" t="str">
        <f>HYPERLINK("https://connect.aruplab.com/Pricing/TestPrice/3006373/D05152023","P")</f>
        <v>P</v>
      </c>
      <c r="AA149" s="8">
        <v>45061</v>
      </c>
    </row>
    <row r="150" spans="1:27" ht="30">
      <c r="A150" s="6" t="s">
        <v>456</v>
      </c>
      <c r="B150" s="6" t="s">
        <v>457</v>
      </c>
      <c r="C150" s="6" t="s">
        <v>458</v>
      </c>
      <c r="D150" s="7" t="s">
        <v>35</v>
      </c>
      <c r="E150" s="7" t="s">
        <v>0</v>
      </c>
      <c r="F150" s="7" t="s">
        <v>0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7" t="s">
        <v>0</v>
      </c>
      <c r="P150" s="7" t="s">
        <v>0</v>
      </c>
      <c r="Q150" s="7" t="s">
        <v>0</v>
      </c>
      <c r="R150" s="7" t="s">
        <v>0</v>
      </c>
      <c r="S150" s="7" t="s">
        <v>0</v>
      </c>
      <c r="T150" s="7" t="s">
        <v>0</v>
      </c>
      <c r="U150" s="7" t="s">
        <v>0</v>
      </c>
      <c r="V150" s="7" t="s">
        <v>0</v>
      </c>
      <c r="W150" s="16" t="str">
        <f>HYPERLINK("http://www.aruplab.com/Testing-Information/resources/HotLines/HotLineDocs/May2023QHL/3006383.pdf","H")</f>
        <v>H</v>
      </c>
      <c r="X150" s="16" t="str">
        <f>HYPERLINK("http://www.aruplab.com/Testing-Information/resources/HotLines/TDMix/May2023QHL/3006383.xlsx","T")</f>
        <v>T</v>
      </c>
      <c r="Y150" s="16" t="str">
        <f>HYPERLINK("http://www.aruplab.com/Testing-Information/resources/HotLines/Sample_Reports/May2023QHL/3006383_Prolonged Clot Time Reflexive Profile_CLOT RFLX.pdf","E")</f>
        <v>E</v>
      </c>
      <c r="Z150" s="16" t="str">
        <f>HYPERLINK("https://connect.aruplab.com/Pricing/TestPrice/3006383/D05152023","P")</f>
        <v>P</v>
      </c>
      <c r="AA150" s="8">
        <v>45061</v>
      </c>
    </row>
    <row r="15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2023-05-02T18:12:51Z</dcterms:created>
  <dcterms:modified xsi:type="dcterms:W3CDTF">2023-05-02T19:01:45Z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2023-05-02T18:12:44Z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a9c1b93c-4d97-47ca-b1cd-57f301a4da77</vt:lpwstr>
  </property>
  <property fmtid="{D5CDD505-2E9C-101B-9397-08002B2CF9AE}" pid="8" name="MSIP_Label_7528a15d-fe30-4bc2-853f-da171899c8c3_ContentBits">
    <vt:lpwstr>2</vt:lpwstr>
  </property>
</Properties>
</file>