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A4E27BF2-14F4-49AF-858B-C495AF0783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00" i="1" l="1"/>
  <c r="Y100" i="1"/>
  <c r="X100" i="1"/>
  <c r="W100" i="1"/>
  <c r="Z99" i="1"/>
  <c r="Y99" i="1"/>
  <c r="X99" i="1"/>
  <c r="W99" i="1"/>
  <c r="Z98" i="1"/>
  <c r="Y98" i="1"/>
  <c r="X98" i="1"/>
  <c r="W98" i="1"/>
  <c r="Z97" i="1"/>
  <c r="Y97" i="1"/>
  <c r="X97" i="1"/>
  <c r="W97" i="1"/>
  <c r="Z96" i="1"/>
  <c r="Y96" i="1"/>
  <c r="X96" i="1"/>
  <c r="W96" i="1"/>
  <c r="Z95" i="1"/>
  <c r="Y95" i="1"/>
  <c r="X95" i="1"/>
  <c r="W95" i="1"/>
  <c r="Z94" i="1"/>
  <c r="Y94" i="1"/>
  <c r="X94" i="1"/>
  <c r="W94" i="1"/>
  <c r="Z93" i="1"/>
  <c r="Y93" i="1"/>
  <c r="X93" i="1"/>
  <c r="W93" i="1"/>
  <c r="Z92" i="1"/>
  <c r="Y92" i="1"/>
  <c r="X92" i="1"/>
  <c r="W92" i="1"/>
  <c r="Z91" i="1"/>
  <c r="Y91" i="1"/>
  <c r="X91" i="1"/>
  <c r="W91" i="1"/>
  <c r="Z90" i="1"/>
  <c r="Y90" i="1"/>
  <c r="X90" i="1"/>
  <c r="W90" i="1"/>
  <c r="Z89" i="1"/>
  <c r="Y89" i="1"/>
  <c r="X89" i="1"/>
  <c r="W89" i="1"/>
  <c r="Z88" i="1"/>
  <c r="Y88" i="1"/>
  <c r="X88" i="1"/>
  <c r="W88" i="1"/>
  <c r="Z87" i="1"/>
  <c r="Y87" i="1"/>
  <c r="X87" i="1"/>
  <c r="W87" i="1"/>
  <c r="Z86" i="1"/>
  <c r="Y86" i="1"/>
  <c r="X86" i="1"/>
  <c r="W86" i="1"/>
  <c r="Z85" i="1"/>
  <c r="Y85" i="1"/>
  <c r="X85" i="1"/>
  <c r="W85" i="1"/>
  <c r="Z84" i="1"/>
  <c r="Y84" i="1"/>
  <c r="X84" i="1"/>
  <c r="W84" i="1"/>
  <c r="Z83" i="1"/>
  <c r="Y83" i="1"/>
  <c r="X83" i="1"/>
  <c r="W83" i="1"/>
  <c r="Z82" i="1"/>
  <c r="Y82" i="1"/>
  <c r="X82" i="1"/>
  <c r="W82" i="1"/>
  <c r="Z81" i="1"/>
  <c r="Y81" i="1"/>
  <c r="X81" i="1"/>
  <c r="W81" i="1"/>
  <c r="Z80" i="1"/>
  <c r="Y80" i="1"/>
  <c r="X80" i="1"/>
  <c r="W80" i="1"/>
  <c r="Z79" i="1"/>
  <c r="Y79" i="1"/>
  <c r="X79" i="1"/>
  <c r="W79" i="1"/>
  <c r="Z78" i="1"/>
  <c r="X78" i="1"/>
  <c r="W78" i="1"/>
  <c r="W77" i="1"/>
  <c r="W76" i="1"/>
  <c r="W75" i="1"/>
  <c r="W74" i="1"/>
  <c r="W73" i="1"/>
  <c r="W72" i="1"/>
  <c r="W71" i="1"/>
  <c r="Y70" i="1"/>
  <c r="X70" i="1"/>
  <c r="W70" i="1"/>
  <c r="Y69" i="1"/>
  <c r="X69" i="1"/>
  <c r="W69" i="1"/>
  <c r="W68" i="1"/>
  <c r="W67" i="1"/>
  <c r="W66" i="1"/>
  <c r="W65" i="1"/>
  <c r="W64" i="1"/>
  <c r="W63" i="1"/>
  <c r="W62" i="1"/>
  <c r="W61" i="1"/>
  <c r="Y60" i="1"/>
  <c r="X60" i="1"/>
  <c r="W60" i="1"/>
  <c r="W59" i="1"/>
  <c r="W58" i="1"/>
  <c r="W57" i="1"/>
  <c r="W56" i="1"/>
  <c r="W55" i="1"/>
  <c r="W54" i="1"/>
  <c r="W53" i="1"/>
  <c r="Y52" i="1"/>
  <c r="X52" i="1"/>
  <c r="W52" i="1"/>
  <c r="W51" i="1"/>
  <c r="Y50" i="1"/>
  <c r="X50" i="1"/>
  <c r="W50" i="1"/>
  <c r="W49" i="1"/>
  <c r="W48" i="1"/>
  <c r="W47" i="1"/>
  <c r="W46" i="1"/>
  <c r="W45" i="1"/>
  <c r="W44" i="1"/>
  <c r="W43" i="1"/>
  <c r="W42" i="1"/>
  <c r="W41" i="1"/>
  <c r="Y40" i="1"/>
  <c r="X40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Y19" i="1"/>
  <c r="W19" i="1"/>
  <c r="W18" i="1"/>
  <c r="W17" i="1"/>
  <c r="W16" i="1"/>
  <c r="W15" i="1"/>
  <c r="W14" i="1"/>
  <c r="W13" i="1"/>
  <c r="W12" i="1"/>
  <c r="W11" i="1"/>
  <c r="W10" i="1"/>
  <c r="W9" i="1"/>
</calcChain>
</file>

<file path=xl/sharedStrings.xml><?xml version="1.0" encoding="utf-8"?>
<sst xmlns="http://schemas.openxmlformats.org/spreadsheetml/2006/main" count="2317" uniqueCount="311">
  <si>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</si>
  <si>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</si>
  <si>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</si>
  <si>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</si>
  <si>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</si>
  <si>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</si>
  <si>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</si>
  <si>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</si>
  <si>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</si>
  <si>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</si>
  <si>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</si>
  <si>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</si>
  <si>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</si>
  <si>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</si>
  <si>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</si>
  <si>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</si>
  <si>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</si>
  <si>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</si>
  <si>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</si>
  <si>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</si>
  <si>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</si>
  <si>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</si>
  <si>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</si>
  <si>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</si>
  <si>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</si>
  <si>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</si>
  <si>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</si>
  <si>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</si>
  <si>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</si>
  <si>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</si>
  <si>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</si>
  <si>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</si>
  <si>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0020046</t>
  </si>
  <si>
    <t>OSMO</t>
  </si>
  <si>
    <t>Osmolality, Serum or Plasma</t>
  </si>
  <si>
    <t>x</t>
  </si>
  <si>
    <t>0020228</t>
  </si>
  <si>
    <t>UOSMO</t>
  </si>
  <si>
    <t>Osmolality, Urine</t>
  </si>
  <si>
    <t>0020413</t>
  </si>
  <si>
    <t>LDISO</t>
  </si>
  <si>
    <t>Lactate Dehydrogenase, Isoenzymes</t>
  </si>
  <si>
    <t>0050138</t>
  </si>
  <si>
    <t>ANTI-ISLET</t>
  </si>
  <si>
    <t>Islet Cell Cytoplasmic Antibody, IgG</t>
  </si>
  <si>
    <t>0050591</t>
  </si>
  <si>
    <t>GM1 PAN</t>
  </si>
  <si>
    <t>Ganglioside (GM1) Antibodies, IgG and IgM</t>
  </si>
  <si>
    <t>0051175</t>
  </si>
  <si>
    <t>GALTPAN</t>
  </si>
  <si>
    <t>Galactosemia (GALT) Enzyme Activity and 9 Mutations</t>
  </si>
  <si>
    <t>0051176</t>
  </si>
  <si>
    <t>GALTDNA</t>
  </si>
  <si>
    <t>Galactosemia, (GALT) 9 Mutations</t>
  </si>
  <si>
    <t>0051265</t>
  </si>
  <si>
    <t>AD PCR FE</t>
  </si>
  <si>
    <t>Achondroplasia (FGFR3) 2 Mutations, Fetal</t>
  </si>
  <si>
    <t>0051415</t>
  </si>
  <si>
    <t>AJP</t>
  </si>
  <si>
    <t>Ashkenazi Jewish Diseases, 16 Genes</t>
  </si>
  <si>
    <t>0080216</t>
  </si>
  <si>
    <t>CATE PF</t>
  </si>
  <si>
    <t>Catecholamines Fractionated, Plasma</t>
  </si>
  <si>
    <t>0090010</t>
  </si>
  <si>
    <t>ALPR</t>
  </si>
  <si>
    <t>Alprazolam</t>
  </si>
  <si>
    <t>0090015</t>
  </si>
  <si>
    <t>Amikacin</t>
  </si>
  <si>
    <t>Amikacin, Random Level(Change effective as of 01/21/25: Refer to 3018754 in the January Hotline)</t>
  </si>
  <si>
    <t>0090074</t>
  </si>
  <si>
    <t>NORT HPLC</t>
  </si>
  <si>
    <t>Nortriptyline</t>
  </si>
  <si>
    <t>0090102</t>
  </si>
  <si>
    <t>DOXEPIN</t>
  </si>
  <si>
    <t>Doxepin and Metabolite, Serum or Plasma</t>
  </si>
  <si>
    <t>0090106</t>
  </si>
  <si>
    <t>PROTRIP</t>
  </si>
  <si>
    <t>Protriptyline, SP</t>
  </si>
  <si>
    <t>0090130</t>
  </si>
  <si>
    <t>Gentamicin</t>
  </si>
  <si>
    <t>Gentamicin, Random Level(Inactive as of 01/21/25)</t>
  </si>
  <si>
    <t>0090157</t>
  </si>
  <si>
    <t>DESIP/IMIP</t>
  </si>
  <si>
    <t>Imipramine and Desipramine, Serum or Plasma</t>
  </si>
  <si>
    <t>0090158</t>
  </si>
  <si>
    <t>AMIT/NORT</t>
  </si>
  <si>
    <t>Amitriptyline and Nortriptyline, Serum or Plasma</t>
  </si>
  <si>
    <t>0090270</t>
  </si>
  <si>
    <t>Tobramycin</t>
  </si>
  <si>
    <t>Tobramycin, Random Level(Change effective as of 01/21/25: Refer to 3018760 in the January Hotline)</t>
  </si>
  <si>
    <t>0090285</t>
  </si>
  <si>
    <t>Vancomycin</t>
  </si>
  <si>
    <t>Vancomycin, Random Level(Change effective as of 01/21/25: Refer to 3018771 in the January Hotline)</t>
  </si>
  <si>
    <t>0090295</t>
  </si>
  <si>
    <t>Amikacin Peak</t>
  </si>
  <si>
    <t>Amikacin, Peak Level(Change effective as of 01/21/25: Refer to 3018769 in the January Hotline)</t>
  </si>
  <si>
    <t>0090300</t>
  </si>
  <si>
    <t>Amikacin Trough</t>
  </si>
  <si>
    <t>Amikacin, Trough Level(Change effective as of 01/21/25: Refer to 3018756 in the January Hotline)</t>
  </si>
  <si>
    <t>0090305</t>
  </si>
  <si>
    <t>Gentamicin Peak</t>
  </si>
  <si>
    <t>Gentamicin, Peak Level(Inactive as of 01/21/25)</t>
  </si>
  <si>
    <t>0090310</t>
  </si>
  <si>
    <t>Gentamicin Trgh</t>
  </si>
  <si>
    <t>Gentamicin, Trough Level(Inactive as of 01/21/25)</t>
  </si>
  <si>
    <t>0090315</t>
  </si>
  <si>
    <t>Tobramycin Pk</t>
  </si>
  <si>
    <t>Tobramycin, Peak Level(Inactive as of 01/21/25)</t>
  </si>
  <si>
    <t>0090320</t>
  </si>
  <si>
    <t>Tobramycin Tr</t>
  </si>
  <si>
    <t>Tobramycin, Trough Level(Change effective as of 01/21/25: Refer to 3018762 in the January Hotline)</t>
  </si>
  <si>
    <t>0090325</t>
  </si>
  <si>
    <t>Vancomycin Peak</t>
  </si>
  <si>
    <t>Vancomycin, Peak Level(Inactive as of 01/21/25)</t>
  </si>
  <si>
    <t>0090330</t>
  </si>
  <si>
    <t>Vancomycin Tr</t>
  </si>
  <si>
    <t>Vancomycin, Trough Level(Change effective as of 01/21/25: Refer to 3018758 in the January Hotline)</t>
  </si>
  <si>
    <t>0092001</t>
  </si>
  <si>
    <t>PGOID PAN</t>
  </si>
  <si>
    <t>Pemphigoid Antibody Panel</t>
  </si>
  <si>
    <t>0092107</t>
  </si>
  <si>
    <t>PARA PEMPH</t>
  </si>
  <si>
    <t>Paraneoplastic Pemphigus (Paraneoplastic Autoimmune Multiorgan Syndrome) Screening Antibodies by IIF</t>
  </si>
  <si>
    <t>0092283</t>
  </si>
  <si>
    <t>HG FACTOR</t>
  </si>
  <si>
    <t>Pemphigoid Gestationis, Complement-Fixing Basement Membrane Antibodies (Herpes Gestationis Factor)</t>
  </si>
  <si>
    <t>0092316</t>
  </si>
  <si>
    <t>CONFTHC M</t>
  </si>
  <si>
    <t>Tetrahydrocannabinol (THC) Metabolite, Meconium, Qualitative</t>
  </si>
  <si>
    <t>0092566</t>
  </si>
  <si>
    <t>BP180 230G</t>
  </si>
  <si>
    <t>Bullous Pemphigoid (BP180 and BP230) Antibodies, IgG by ELISA</t>
  </si>
  <si>
    <t>0092572</t>
  </si>
  <si>
    <t>CUTDIF</t>
  </si>
  <si>
    <t>Direct Immunofluorescence, Tissue Biopsy (Cutaneous, Mucosal, Epithelial)</t>
  </si>
  <si>
    <t>0098830</t>
  </si>
  <si>
    <t>CR S</t>
  </si>
  <si>
    <t>Chromium, Serum</t>
  </si>
  <si>
    <t>0099165</t>
  </si>
  <si>
    <t>GLUCA</t>
  </si>
  <si>
    <t>Glucagon</t>
  </si>
  <si>
    <t>0099265</t>
  </si>
  <si>
    <t>MANG</t>
  </si>
  <si>
    <t>Manganese, Serum</t>
  </si>
  <si>
    <t>0099270</t>
  </si>
  <si>
    <t>LIVER-KID</t>
  </si>
  <si>
    <t>Liver-Kidney Microsome Antibody, IgG</t>
  </si>
  <si>
    <t>0099336</t>
  </si>
  <si>
    <t>CLOMIP</t>
  </si>
  <si>
    <t>Clomipramine and Metabolite, Serum or Plasma</t>
  </si>
  <si>
    <t>2002653</t>
  </si>
  <si>
    <t>F TAML MDS</t>
  </si>
  <si>
    <t>Acute Myelogenous Leukemia (AML) with Myelodysplastic Syndrome (MDS) or Therapy-Related AML, by FISH (Inactive as of 1/21/2025)</t>
  </si>
  <si>
    <t>2007549</t>
  </si>
  <si>
    <t>TADQNT SP</t>
  </si>
  <si>
    <t>Tricyclic Antidepressants, Quantitative, Serum or Plasma</t>
  </si>
  <si>
    <t>2010138</t>
  </si>
  <si>
    <t>AML1-ETO Q</t>
  </si>
  <si>
    <t>RUNX1::RUNX1T1 (AML1::ETO) t(8;21) Detection, Quantitative</t>
  </si>
  <si>
    <t>2010905</t>
  </si>
  <si>
    <t>COLLAG 7</t>
  </si>
  <si>
    <t>Collagen Type VII Antibody, IgG by ELISA</t>
  </si>
  <si>
    <t>2011114</t>
  </si>
  <si>
    <t>INV 16 QNT</t>
  </si>
  <si>
    <t>CBFB::MYH11 inv(16) Detection, Quantitative</t>
  </si>
  <si>
    <t>2011487</t>
  </si>
  <si>
    <t>DESIPRAMIN</t>
  </si>
  <si>
    <t>Desipramine, Serum or Plasma by Tandem Mass Spectrometry</t>
  </si>
  <si>
    <t>2011699</t>
  </si>
  <si>
    <t>AQP4 CSF</t>
  </si>
  <si>
    <t>Aquaporin-4 (AQP4) Antibody, IgG by CBA-IFA With Reflex to Titer, CSF</t>
  </si>
  <si>
    <t>2011828</t>
  </si>
  <si>
    <t>PLA2R</t>
  </si>
  <si>
    <t>Phospholipase A2 Receptor (PLA2R) Antibody, IgG with Reflex to Titer</t>
  </si>
  <si>
    <t>2012259</t>
  </si>
  <si>
    <t>KS U MS</t>
  </si>
  <si>
    <t>Keratan Sulfate, Quantitative by LC-MS/MS, Urine</t>
  </si>
  <si>
    <t>2013320</t>
  </si>
  <si>
    <t>AQP4 SER</t>
  </si>
  <si>
    <t>Aquaporin-4  (AQP4) Antibody, IgG by CBA-IFA With Reflex to Titer, Serum</t>
  </si>
  <si>
    <t>2013662</t>
  </si>
  <si>
    <t>CF VAR FE</t>
  </si>
  <si>
    <t>Cystic Fibrosis (CFTR) Expanded Variant Panel, Fetal</t>
  </si>
  <si>
    <t>2013990</t>
  </si>
  <si>
    <t>POLY MYO</t>
  </si>
  <si>
    <t>Polymyositis Panel (Change effective as of 01/21/25: Refer to 3018868 in the January Hotline)</t>
  </si>
  <si>
    <t>3000256</t>
  </si>
  <si>
    <t>THC QQQ CD</t>
  </si>
  <si>
    <t>Tetrahydrocannabinol (THC) Metabolite, Umbilical Cord Tissue, Qualitative</t>
  </si>
  <si>
    <t>3001410</t>
  </si>
  <si>
    <t>BMZ AB PAN</t>
  </si>
  <si>
    <t>Basement Membrane Zone Antibody Panel</t>
  </si>
  <si>
    <t>3001781</t>
  </si>
  <si>
    <t>MYOS EXT</t>
  </si>
  <si>
    <t>Extended Myositis Panel (Change effective as of 01/21/25: Refer to 3018867 in the January Hotline)</t>
  </si>
  <si>
    <t>3001782</t>
  </si>
  <si>
    <t>DERM PAN</t>
  </si>
  <si>
    <t>Dermatomyositis Autoantibody Panel (Change effective as of 01/21/25: Refer to 3018870 in the January Hotline)</t>
  </si>
  <si>
    <t>3001783</t>
  </si>
  <si>
    <t>COMBI PAN</t>
  </si>
  <si>
    <t>Dermatomyositis and Polymyositis Panel (Change effective as of 01/21/25: Refer to 3018866 in the January Hotline)</t>
  </si>
  <si>
    <t>3001784</t>
  </si>
  <si>
    <t>ILD PANEL</t>
  </si>
  <si>
    <t>Interstitial Lung Disease Autoantibody Panel (Change effective as of 01/21/25: Refer to 3018869 in the January Hotline)</t>
  </si>
  <si>
    <t>3002037</t>
  </si>
  <si>
    <t>DISACT</t>
  </si>
  <si>
    <t>Disaccharidase in Tissue</t>
  </si>
  <si>
    <t>3002912</t>
  </si>
  <si>
    <t>FTULARPANR</t>
  </si>
  <si>
    <t>Francisella tularensis Antibodies, IgG and IgM with Reflex to Agglutination (Change effective as of 01/21/25: Refer to 3018856 in the January Hotline)</t>
  </si>
  <si>
    <t>3004753</t>
  </si>
  <si>
    <t>NUT COMP</t>
  </si>
  <si>
    <t>Allergen, Food, Nut Component Panel IgE (Change effective as of 01/21/25: Refer to 3018650 in the January Hotline)</t>
  </si>
  <si>
    <t>3006371</t>
  </si>
  <si>
    <t>C PAN_THC</t>
  </si>
  <si>
    <t>Drug Detection Panel and THC Metabolite, Umbilical Cord Tissue, Qualitative</t>
  </si>
  <si>
    <t>3006373</t>
  </si>
  <si>
    <t>M PAN_THC</t>
  </si>
  <si>
    <t>Drug Detection Panel and THC Metabolite, Meconium, Qualitative</t>
  </si>
  <si>
    <t>3016639</t>
  </si>
  <si>
    <t>RBCGENO FE</t>
  </si>
  <si>
    <t>Red Blood Cell Antigen Genotyping, Fetal</t>
  </si>
  <si>
    <t>3016640</t>
  </si>
  <si>
    <t>RHD FE</t>
  </si>
  <si>
    <t>RhD Gene (RHD) Copy Number, Fetal</t>
  </si>
  <si>
    <t>3016673</t>
  </si>
  <si>
    <t>HPAGENO FE</t>
  </si>
  <si>
    <t>Platelet Antigen Genotyping Panel, Fetal</t>
  </si>
  <si>
    <t>3016676</t>
  </si>
  <si>
    <t>KELGENO FE</t>
  </si>
  <si>
    <t>Kell K/k (KEL) Antigen Genotyping, Fetal</t>
  </si>
  <si>
    <t>3016679</t>
  </si>
  <si>
    <t>RHCGENO FE</t>
  </si>
  <si>
    <t>RhC/c (RHCE) Antigen Genotyping, Fetal</t>
  </si>
  <si>
    <t>3016682</t>
  </si>
  <si>
    <t>RHEGENO FE</t>
  </si>
  <si>
    <t>RhE/e (RHCE) Antigen Genotyping, Fetal</t>
  </si>
  <si>
    <t>3016767</t>
  </si>
  <si>
    <t>ANTI-PLA2R</t>
  </si>
  <si>
    <t>Anti-Phospholipase A2 Receptor (PLA2R) Antibody, IgG by ELISA</t>
  </si>
  <si>
    <t>3017721</t>
  </si>
  <si>
    <t>TRPS1 IHC</t>
  </si>
  <si>
    <t>TRPS1 by Immunohistochemistry</t>
  </si>
  <si>
    <t>3018507</t>
  </si>
  <si>
    <t>KLHL11 SER</t>
  </si>
  <si>
    <t>Kelch-Like Protein 11 Antibody, IgG by CBA-IFA With Reflex to Titer, Serum</t>
  </si>
  <si>
    <t>3018508</t>
  </si>
  <si>
    <t>KLHL11 CSF</t>
  </si>
  <si>
    <t>Kelch-Like Protein 11 Antibody, IgG by CBA-IFA, With Reflex to Titer, CSF</t>
  </si>
  <si>
    <t>3018631</t>
  </si>
  <si>
    <t>BER E 1</t>
  </si>
  <si>
    <t>Allergen, Food, Brazil Nut Component Ber e 1, IgE</t>
  </si>
  <si>
    <t>3018638</t>
  </si>
  <si>
    <t>HAZELNUT R</t>
  </si>
  <si>
    <t>Allergen, Food, Hazelnut With Reflex to Components, IgE</t>
  </si>
  <si>
    <t>3018639</t>
  </si>
  <si>
    <t>BRZL NUT R</t>
  </si>
  <si>
    <t>Allergen, Food, Brazil Nut With Reflex to Component, IgE</t>
  </si>
  <si>
    <t>3018650</t>
  </si>
  <si>
    <t>NUT COM</t>
  </si>
  <si>
    <t>Allergen, Food, Nut Components Panel, IgE</t>
  </si>
  <si>
    <t>3018754</t>
  </si>
  <si>
    <t>AMIKA RA</t>
  </si>
  <si>
    <t>Amikacin Level, Random, Serum</t>
  </si>
  <si>
    <t>3018756</t>
  </si>
  <si>
    <t>AMIKA TR</t>
  </si>
  <si>
    <t>Amikacin Level, Trough, Serum</t>
  </si>
  <si>
    <t>3018758</t>
  </si>
  <si>
    <t>VANCOTR</t>
  </si>
  <si>
    <t>Vancomycin Level, Trough, Serum</t>
  </si>
  <si>
    <t>3018760</t>
  </si>
  <si>
    <t>TOBRAM R</t>
  </si>
  <si>
    <t>Tobramycin Level, Random, Serum</t>
  </si>
  <si>
    <t>3018762</t>
  </si>
  <si>
    <t>TOBRA TR</t>
  </si>
  <si>
    <t>Tobramycin Level, Trough, Serum</t>
  </si>
  <si>
    <t>3018769</t>
  </si>
  <si>
    <t>AMIK PEAK</t>
  </si>
  <si>
    <t>Amikacin Level, Peak, Serum</t>
  </si>
  <si>
    <t>3018771</t>
  </si>
  <si>
    <t>VANCO RAN</t>
  </si>
  <si>
    <t>Vancomycin Level, Random, Serum</t>
  </si>
  <si>
    <t>3018776</t>
  </si>
  <si>
    <t>HBSAGRDABQ</t>
  </si>
  <si>
    <t>Hepatitis B Virus Surface Antigen With Reflex to Confirmation and Reflex to Hepatitis Delta Virus Antibody by ELISA With Reflex to Hepatitis Delta Virus by Quantitative PCR</t>
  </si>
  <si>
    <t>3018799</t>
  </si>
  <si>
    <t>TNUT PAN R</t>
  </si>
  <si>
    <t>Allergen, Food, Tree Nuts With Reflex to Components, IgE</t>
  </si>
  <si>
    <t>3018849</t>
  </si>
  <si>
    <t>FILARIABLD</t>
  </si>
  <si>
    <t>Filaria Screen, Whole Blood With Reflex to Parasites Smear (Giemsa Stain), Blood</t>
  </si>
  <si>
    <t>3018856</t>
  </si>
  <si>
    <t>F TULARPAN</t>
  </si>
  <si>
    <t>Francisella tularensis Antibodies, IgG and IgM</t>
  </si>
  <si>
    <t>3018866</t>
  </si>
  <si>
    <t>COMBI PAN2</t>
  </si>
  <si>
    <t>Dermatomyositis and Polymyositis Panel</t>
  </si>
  <si>
    <t>3018867</t>
  </si>
  <si>
    <t>MYOS EXT2</t>
  </si>
  <si>
    <t>Extended Myositis Panel</t>
  </si>
  <si>
    <t>3018868</t>
  </si>
  <si>
    <t>POLY MYO2</t>
  </si>
  <si>
    <t>Polymyositis Panel</t>
  </si>
  <si>
    <t>3018869</t>
  </si>
  <si>
    <t>ILD PANEL2</t>
  </si>
  <si>
    <t>Interstitial Lung Disease Autoantibody Panel</t>
  </si>
  <si>
    <t>3018870</t>
  </si>
  <si>
    <t>DERM PAN2</t>
  </si>
  <si>
    <t>Dermatomyositis Autoantibody Panel</t>
  </si>
  <si>
    <t xml:space="preserve"> </t>
  </si>
  <si>
    <t>Effective as of January 21,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</si>
</sst>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01"/>
  <sheetViews>
    <sheetView showGridLines="0" tabSelected="1" workbookViewId="0">
      <pane ySplit="3" topLeftCell="A38" activePane="bottomLeft" state="frozen"/>
      <selection pane="bottomLeft" activeCell="I40" sqref="I40"/>
    </sheetView>
  </sheetViews>
  <sheetFormatPr defaultRowHeight="15" x14ac:dyDescent="0.2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 x14ac:dyDescent="0.25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 x14ac:dyDescent="0.25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 x14ac:dyDescent="0.25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 x14ac:dyDescent="0.3">
      <c r="A4" s="15" t="s">
        <v>310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 x14ac:dyDescent="0.3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 x14ac:dyDescent="0.3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 x14ac:dyDescent="0.3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 x14ac:dyDescent="0.2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30" x14ac:dyDescent="0.25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35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0</v>
      </c>
      <c r="W9" s="16" t="str">
        <f>HYPERLINK("http://www.aruplab.com/Testing-Information/resources/HotLines/HotLineDocs/Jan2025QHL/0020046.pdf","H")</f>
        <v>H</v>
      </c>
      <c r="X9" s="7" t="s">
        <v>0</v>
      </c>
      <c r="Y9" s="7" t="s">
        <v>0</v>
      </c>
      <c r="Z9" s="7" t="s">
        <v>0</v>
      </c>
      <c r="AA9" s="8">
        <v>45678</v>
      </c>
    </row>
    <row r="10" spans="1:27" x14ac:dyDescent="0.25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35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0</v>
      </c>
      <c r="W10" s="16" t="str">
        <f>HYPERLINK("http://www.aruplab.com/Testing-Information/resources/HotLines/HotLineDocs/Jan2025QHL/0020228.pdf","H")</f>
        <v>H</v>
      </c>
      <c r="X10" s="7" t="s">
        <v>0</v>
      </c>
      <c r="Y10" s="7" t="s">
        <v>0</v>
      </c>
      <c r="Z10" s="7" t="s">
        <v>0</v>
      </c>
      <c r="AA10" s="8">
        <v>45678</v>
      </c>
    </row>
    <row r="11" spans="1:27" ht="45" x14ac:dyDescent="0.25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35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0</v>
      </c>
      <c r="W11" s="16" t="str">
        <f>HYPERLINK("http://www.aruplab.com/Testing-Information/resources/HotLines/HotLineDocs/Jan2025QHL/0020413.pdf","H")</f>
        <v>H</v>
      </c>
      <c r="X11" s="7" t="s">
        <v>0</v>
      </c>
      <c r="Y11" s="7" t="s">
        <v>0</v>
      </c>
      <c r="Z11" s="7" t="s">
        <v>0</v>
      </c>
      <c r="AA11" s="8">
        <v>45678</v>
      </c>
    </row>
    <row r="12" spans="1:27" ht="30" x14ac:dyDescent="0.25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35</v>
      </c>
      <c r="G12" s="7" t="s">
        <v>0</v>
      </c>
      <c r="H12" s="7" t="s">
        <v>0</v>
      </c>
      <c r="I12" s="7" t="s">
        <v>0</v>
      </c>
      <c r="J12" s="7" t="s">
        <v>0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16" t="str">
        <f>HYPERLINK("http://www.aruplab.com/Testing-Information/resources/HotLines/HotLineDocs/Jan2025QHL/0050138.pdf","H")</f>
        <v>H</v>
      </c>
      <c r="X12" s="7" t="s">
        <v>0</v>
      </c>
      <c r="Y12" s="7" t="s">
        <v>0</v>
      </c>
      <c r="Z12" s="7" t="s">
        <v>0</v>
      </c>
      <c r="AA12" s="8">
        <v>45678</v>
      </c>
    </row>
    <row r="13" spans="1:27" ht="45" x14ac:dyDescent="0.25">
      <c r="A13" s="6" t="s">
        <v>45</v>
      </c>
      <c r="B13" s="6" t="s">
        <v>46</v>
      </c>
      <c r="C13" s="6" t="s">
        <v>47</v>
      </c>
      <c r="D13" s="7" t="s">
        <v>0</v>
      </c>
      <c r="E13" s="7" t="s">
        <v>0</v>
      </c>
      <c r="F13" s="7" t="s">
        <v>0</v>
      </c>
      <c r="G13" s="7" t="s">
        <v>0</v>
      </c>
      <c r="H13" s="7" t="s">
        <v>35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 t="s">
        <v>0</v>
      </c>
      <c r="V13" s="7" t="s">
        <v>0</v>
      </c>
      <c r="W13" s="16" t="str">
        <f>HYPERLINK("http://www.aruplab.com/Testing-Information/resources/HotLines/HotLineDocs/Jan2025QHL/0050591.pdf","H")</f>
        <v>H</v>
      </c>
      <c r="X13" s="7" t="s">
        <v>0</v>
      </c>
      <c r="Y13" s="7" t="s">
        <v>0</v>
      </c>
      <c r="Z13" s="7" t="s">
        <v>0</v>
      </c>
      <c r="AA13" s="8">
        <v>45678</v>
      </c>
    </row>
    <row r="14" spans="1:27" ht="45" x14ac:dyDescent="0.25">
      <c r="A14" s="6" t="s">
        <v>48</v>
      </c>
      <c r="B14" s="6" t="s">
        <v>49</v>
      </c>
      <c r="C14" s="6" t="s">
        <v>50</v>
      </c>
      <c r="D14" s="7" t="s">
        <v>0</v>
      </c>
      <c r="E14" s="7" t="s">
        <v>0</v>
      </c>
      <c r="F14" s="7" t="s">
        <v>35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0</v>
      </c>
      <c r="N14" s="7" t="s">
        <v>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0</v>
      </c>
      <c r="V14" s="7" t="s">
        <v>0</v>
      </c>
      <c r="W14" s="16" t="str">
        <f>HYPERLINK("http://www.aruplab.com/Testing-Information/resources/HotLines/HotLineDocs/Jan2025QHL/0051175.pdf","H")</f>
        <v>H</v>
      </c>
      <c r="X14" s="7" t="s">
        <v>0</v>
      </c>
      <c r="Y14" s="7" t="s">
        <v>0</v>
      </c>
      <c r="Z14" s="7" t="s">
        <v>0</v>
      </c>
      <c r="AA14" s="8">
        <v>45678</v>
      </c>
    </row>
    <row r="15" spans="1:27" ht="30" x14ac:dyDescent="0.25">
      <c r="A15" s="6" t="s">
        <v>51</v>
      </c>
      <c r="B15" s="6" t="s">
        <v>52</v>
      </c>
      <c r="C15" s="6" t="s">
        <v>53</v>
      </c>
      <c r="D15" s="7" t="s">
        <v>0</v>
      </c>
      <c r="E15" s="7" t="s">
        <v>0</v>
      </c>
      <c r="F15" s="7" t="s">
        <v>35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 t="s">
        <v>0</v>
      </c>
      <c r="U15" s="7" t="s">
        <v>0</v>
      </c>
      <c r="V15" s="7" t="s">
        <v>0</v>
      </c>
      <c r="W15" s="16" t="str">
        <f>HYPERLINK("http://www.aruplab.com/Testing-Information/resources/HotLines/HotLineDocs/Jan2025QHL/0051176.pdf","H")</f>
        <v>H</v>
      </c>
      <c r="X15" s="7" t="s">
        <v>0</v>
      </c>
      <c r="Y15" s="7" t="s">
        <v>0</v>
      </c>
      <c r="Z15" s="7" t="s">
        <v>0</v>
      </c>
      <c r="AA15" s="8">
        <v>45678</v>
      </c>
    </row>
    <row r="16" spans="1:27" ht="45" x14ac:dyDescent="0.25">
      <c r="A16" s="6" t="s">
        <v>54</v>
      </c>
      <c r="B16" s="6" t="s">
        <v>55</v>
      </c>
      <c r="C16" s="6" t="s">
        <v>56</v>
      </c>
      <c r="D16" s="7" t="s">
        <v>0</v>
      </c>
      <c r="E16" s="7" t="s">
        <v>0</v>
      </c>
      <c r="F16" s="7" t="s">
        <v>35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0</v>
      </c>
      <c r="V16" s="7" t="s">
        <v>0</v>
      </c>
      <c r="W16" s="16" t="str">
        <f>HYPERLINK("http://www.aruplab.com/Testing-Information/resources/HotLines/HotLineDocs/Jan2025QHL/0051265.pdf","H")</f>
        <v>H</v>
      </c>
      <c r="X16" s="7" t="s">
        <v>0</v>
      </c>
      <c r="Y16" s="7" t="s">
        <v>0</v>
      </c>
      <c r="Z16" s="7" t="s">
        <v>0</v>
      </c>
      <c r="AA16" s="8">
        <v>45678</v>
      </c>
    </row>
    <row r="17" spans="1:27" ht="30" x14ac:dyDescent="0.25">
      <c r="A17" s="6" t="s">
        <v>57</v>
      </c>
      <c r="B17" s="6" t="s">
        <v>58</v>
      </c>
      <c r="C17" s="6" t="s">
        <v>59</v>
      </c>
      <c r="D17" s="7" t="s">
        <v>0</v>
      </c>
      <c r="E17" s="7" t="s">
        <v>0</v>
      </c>
      <c r="F17" s="7" t="s">
        <v>35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0</v>
      </c>
      <c r="V17" s="7" t="s">
        <v>0</v>
      </c>
      <c r="W17" s="16" t="str">
        <f>HYPERLINK("http://www.aruplab.com/Testing-Information/resources/HotLines/HotLineDocs/Jan2025QHL/0051415.pdf","H")</f>
        <v>H</v>
      </c>
      <c r="X17" s="7" t="s">
        <v>0</v>
      </c>
      <c r="Y17" s="7" t="s">
        <v>0</v>
      </c>
      <c r="Z17" s="7" t="s">
        <v>0</v>
      </c>
      <c r="AA17" s="8">
        <v>45678</v>
      </c>
    </row>
    <row r="18" spans="1:27" ht="30" x14ac:dyDescent="0.25">
      <c r="A18" s="6" t="s">
        <v>60</v>
      </c>
      <c r="B18" s="6" t="s">
        <v>61</v>
      </c>
      <c r="C18" s="6" t="s">
        <v>62</v>
      </c>
      <c r="D18" s="7" t="s">
        <v>0</v>
      </c>
      <c r="E18" s="7" t="s">
        <v>0</v>
      </c>
      <c r="F18" s="7" t="s">
        <v>0</v>
      </c>
      <c r="G18" s="7" t="s">
        <v>0</v>
      </c>
      <c r="H18" s="7" t="s">
        <v>35</v>
      </c>
      <c r="I18" s="7" t="s">
        <v>0</v>
      </c>
      <c r="J18" s="7" t="s">
        <v>0</v>
      </c>
      <c r="K18" s="7" t="s">
        <v>0</v>
      </c>
      <c r="L18" s="7" t="s">
        <v>0</v>
      </c>
      <c r="M18" s="7" t="s">
        <v>0</v>
      </c>
      <c r="N18" s="7" t="s">
        <v>0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0</v>
      </c>
      <c r="T18" s="7" t="s">
        <v>0</v>
      </c>
      <c r="U18" s="7" t="s">
        <v>0</v>
      </c>
      <c r="V18" s="7" t="s">
        <v>0</v>
      </c>
      <c r="W18" s="16" t="str">
        <f>HYPERLINK("http://www.aruplab.com/Testing-Information/resources/HotLines/HotLineDocs/Jan2025QHL/0080216.pdf","H")</f>
        <v>H</v>
      </c>
      <c r="X18" s="7" t="s">
        <v>0</v>
      </c>
      <c r="Y18" s="7" t="s">
        <v>0</v>
      </c>
      <c r="Z18" s="7" t="s">
        <v>0</v>
      </c>
      <c r="AA18" s="8">
        <v>45678</v>
      </c>
    </row>
    <row r="19" spans="1:27" x14ac:dyDescent="0.25">
      <c r="A19" s="6" t="s">
        <v>63</v>
      </c>
      <c r="B19" s="6" t="s">
        <v>64</v>
      </c>
      <c r="C19" s="6" t="s">
        <v>65</v>
      </c>
      <c r="D19" s="7" t="s">
        <v>0</v>
      </c>
      <c r="E19" s="7" t="s">
        <v>0</v>
      </c>
      <c r="F19" s="7" t="s">
        <v>0</v>
      </c>
      <c r="G19" s="7" t="s">
        <v>0</v>
      </c>
      <c r="H19" s="7" t="s">
        <v>0</v>
      </c>
      <c r="I19" s="7" t="s">
        <v>0</v>
      </c>
      <c r="J19" s="7" t="s">
        <v>0</v>
      </c>
      <c r="K19" s="7" t="s">
        <v>35</v>
      </c>
      <c r="L19" s="7" t="s">
        <v>0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0</v>
      </c>
      <c r="T19" s="7" t="s">
        <v>0</v>
      </c>
      <c r="U19" s="7" t="s">
        <v>0</v>
      </c>
      <c r="V19" s="7" t="s">
        <v>0</v>
      </c>
      <c r="W19" s="16" t="str">
        <f>HYPERLINK("http://www.aruplab.com/Testing-Information/resources/HotLines/HotLineDocs/Jan2025QHL/0090010.pdf","H")</f>
        <v>H</v>
      </c>
      <c r="X19" s="7" t="s">
        <v>0</v>
      </c>
      <c r="Y19" s="16" t="str">
        <f>HYPERLINK("http://www.aruplab.com/Testing-Information/resources/HotLines/Sample_Reports/Jan2025QHL/0090010_Alprazolam_ALPR.pdf","E")</f>
        <v>E</v>
      </c>
      <c r="Z19" s="7" t="s">
        <v>0</v>
      </c>
      <c r="AA19" s="8">
        <v>45678</v>
      </c>
    </row>
    <row r="20" spans="1:27" ht="90" x14ac:dyDescent="0.25">
      <c r="A20" s="6" t="s">
        <v>66</v>
      </c>
      <c r="B20" s="6" t="s">
        <v>67</v>
      </c>
      <c r="C20" s="6" t="s">
        <v>68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  <c r="U20" s="7" t="s">
        <v>35</v>
      </c>
      <c r="V20" s="7" t="s">
        <v>0</v>
      </c>
      <c r="W20" s="16" t="str">
        <f>HYPERLINK("http://www.aruplab.com/Testing-Information/resources/HotLines/HotLineDocs/Jan2025QHL/2024.12.06 Jan Quarterly Hotline Inactivations.pdf","H")</f>
        <v>H</v>
      </c>
      <c r="X20" s="7" t="s">
        <v>0</v>
      </c>
      <c r="Y20" s="7" t="s">
        <v>0</v>
      </c>
      <c r="Z20" s="7" t="s">
        <v>0</v>
      </c>
      <c r="AA20" s="8">
        <v>45678</v>
      </c>
    </row>
    <row r="21" spans="1:27" x14ac:dyDescent="0.25">
      <c r="A21" s="6" t="s">
        <v>69</v>
      </c>
      <c r="B21" s="6" t="s">
        <v>70</v>
      </c>
      <c r="C21" s="6" t="s">
        <v>71</v>
      </c>
      <c r="D21" s="7" t="s">
        <v>0</v>
      </c>
      <c r="E21" s="7" t="s">
        <v>0</v>
      </c>
      <c r="F21" s="7" t="s">
        <v>0</v>
      </c>
      <c r="G21" s="7" t="s">
        <v>0</v>
      </c>
      <c r="H21" s="7" t="s">
        <v>35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  <c r="S21" s="7" t="s">
        <v>0</v>
      </c>
      <c r="T21" s="7" t="s">
        <v>0</v>
      </c>
      <c r="U21" s="7" t="s">
        <v>0</v>
      </c>
      <c r="V21" s="7" t="s">
        <v>0</v>
      </c>
      <c r="W21" s="16" t="str">
        <f>HYPERLINK("http://www.aruplab.com/Testing-Information/resources/HotLines/HotLineDocs/Jan2025QHL/0090074.pdf","H")</f>
        <v>H</v>
      </c>
      <c r="X21" s="7" t="s">
        <v>0</v>
      </c>
      <c r="Y21" s="7" t="s">
        <v>0</v>
      </c>
      <c r="Z21" s="7" t="s">
        <v>0</v>
      </c>
      <c r="AA21" s="8">
        <v>45678</v>
      </c>
    </row>
    <row r="22" spans="1:27" ht="45" x14ac:dyDescent="0.25">
      <c r="A22" s="6" t="s">
        <v>72</v>
      </c>
      <c r="B22" s="6" t="s">
        <v>73</v>
      </c>
      <c r="C22" s="6" t="s">
        <v>74</v>
      </c>
      <c r="D22" s="7" t="s">
        <v>0</v>
      </c>
      <c r="E22" s="7" t="s">
        <v>0</v>
      </c>
      <c r="F22" s="7" t="s">
        <v>0</v>
      </c>
      <c r="G22" s="7" t="s">
        <v>0</v>
      </c>
      <c r="H22" s="7" t="s">
        <v>35</v>
      </c>
      <c r="I22" s="7" t="s">
        <v>0</v>
      </c>
      <c r="J22" s="7" t="s">
        <v>0</v>
      </c>
      <c r="K22" s="7" t="s">
        <v>0</v>
      </c>
      <c r="L22" s="7" t="s">
        <v>0</v>
      </c>
      <c r="M22" s="7" t="s">
        <v>0</v>
      </c>
      <c r="N22" s="7" t="s">
        <v>0</v>
      </c>
      <c r="O22" s="7" t="s">
        <v>0</v>
      </c>
      <c r="P22" s="7" t="s">
        <v>0</v>
      </c>
      <c r="Q22" s="7" t="s">
        <v>0</v>
      </c>
      <c r="R22" s="7" t="s">
        <v>0</v>
      </c>
      <c r="S22" s="7" t="s">
        <v>0</v>
      </c>
      <c r="T22" s="7" t="s">
        <v>0</v>
      </c>
      <c r="U22" s="7" t="s">
        <v>0</v>
      </c>
      <c r="V22" s="7" t="s">
        <v>0</v>
      </c>
      <c r="W22" s="16" t="str">
        <f>HYPERLINK("http://www.aruplab.com/Testing-Information/resources/HotLines/HotLineDocs/Jan2025QHL/0090102.pdf","H")</f>
        <v>H</v>
      </c>
      <c r="X22" s="7" t="s">
        <v>0</v>
      </c>
      <c r="Y22" s="7" t="s">
        <v>0</v>
      </c>
      <c r="Z22" s="7" t="s">
        <v>0</v>
      </c>
      <c r="AA22" s="8">
        <v>45678</v>
      </c>
    </row>
    <row r="23" spans="1:27" x14ac:dyDescent="0.25">
      <c r="A23" s="6" t="s">
        <v>75</v>
      </c>
      <c r="B23" s="6" t="s">
        <v>76</v>
      </c>
      <c r="C23" s="6" t="s">
        <v>77</v>
      </c>
      <c r="D23" s="7" t="s">
        <v>0</v>
      </c>
      <c r="E23" s="7" t="s">
        <v>0</v>
      </c>
      <c r="F23" s="7" t="s">
        <v>35</v>
      </c>
      <c r="G23" s="7" t="s">
        <v>0</v>
      </c>
      <c r="H23" s="7" t="s">
        <v>35</v>
      </c>
      <c r="I23" s="7" t="s">
        <v>0</v>
      </c>
      <c r="J23" s="7" t="s">
        <v>0</v>
      </c>
      <c r="K23" s="7" t="s">
        <v>0</v>
      </c>
      <c r="L23" s="7" t="s">
        <v>0</v>
      </c>
      <c r="M23" s="7" t="s">
        <v>0</v>
      </c>
      <c r="N23" s="7" t="s">
        <v>0</v>
      </c>
      <c r="O23" s="7" t="s">
        <v>0</v>
      </c>
      <c r="P23" s="7" t="s">
        <v>0</v>
      </c>
      <c r="Q23" s="7" t="s">
        <v>0</v>
      </c>
      <c r="R23" s="7" t="s">
        <v>0</v>
      </c>
      <c r="S23" s="7" t="s">
        <v>0</v>
      </c>
      <c r="T23" s="7" t="s">
        <v>0</v>
      </c>
      <c r="U23" s="7" t="s">
        <v>0</v>
      </c>
      <c r="V23" s="7" t="s">
        <v>0</v>
      </c>
      <c r="W23" s="16" t="str">
        <f>HYPERLINK("http://www.aruplab.com/Testing-Information/resources/HotLines/HotLineDocs/Jan2025QHL/0090106.pdf","H")</f>
        <v>H</v>
      </c>
      <c r="X23" s="7" t="s">
        <v>0</v>
      </c>
      <c r="Y23" s="7" t="s">
        <v>0</v>
      </c>
      <c r="Z23" s="7" t="s">
        <v>0</v>
      </c>
      <c r="AA23" s="8">
        <v>45678</v>
      </c>
    </row>
    <row r="24" spans="1:27" ht="45" x14ac:dyDescent="0.25">
      <c r="A24" s="6" t="s">
        <v>78</v>
      </c>
      <c r="B24" s="6" t="s">
        <v>79</v>
      </c>
      <c r="C24" s="6" t="s">
        <v>80</v>
      </c>
      <c r="D24" s="7" t="s">
        <v>0</v>
      </c>
      <c r="E24" s="7" t="s">
        <v>0</v>
      </c>
      <c r="F24" s="7" t="s">
        <v>0</v>
      </c>
      <c r="G24" s="7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  <c r="N24" s="7" t="s">
        <v>0</v>
      </c>
      <c r="O24" s="7" t="s">
        <v>0</v>
      </c>
      <c r="P24" s="7" t="s">
        <v>0</v>
      </c>
      <c r="Q24" s="7" t="s">
        <v>0</v>
      </c>
      <c r="R24" s="7" t="s">
        <v>0</v>
      </c>
      <c r="S24" s="7" t="s">
        <v>0</v>
      </c>
      <c r="T24" s="7" t="s">
        <v>0</v>
      </c>
      <c r="U24" s="7" t="s">
        <v>0</v>
      </c>
      <c r="V24" s="7" t="s">
        <v>35</v>
      </c>
      <c r="W24" s="16" t="str">
        <f>HYPERLINK("http://www.aruplab.com/Testing-Information/resources/HotLines/HotLineDocs/Jan2025QHL/2024.12.06 Jan Quarterly Hotline Inactivations.pdf","H")</f>
        <v>H</v>
      </c>
      <c r="X24" s="7" t="s">
        <v>0</v>
      </c>
      <c r="Y24" s="7" t="s">
        <v>0</v>
      </c>
      <c r="Z24" s="7" t="s">
        <v>0</v>
      </c>
      <c r="AA24" s="8">
        <v>45678</v>
      </c>
    </row>
    <row r="25" spans="1:27" ht="45" x14ac:dyDescent="0.25">
      <c r="A25" s="6" t="s">
        <v>81</v>
      </c>
      <c r="B25" s="6" t="s">
        <v>82</v>
      </c>
      <c r="C25" s="6" t="s">
        <v>83</v>
      </c>
      <c r="D25" s="7" t="s">
        <v>0</v>
      </c>
      <c r="E25" s="7" t="s">
        <v>0</v>
      </c>
      <c r="F25" s="7" t="s">
        <v>0</v>
      </c>
      <c r="G25" s="7" t="s">
        <v>0</v>
      </c>
      <c r="H25" s="7" t="s">
        <v>35</v>
      </c>
      <c r="I25" s="7" t="s">
        <v>0</v>
      </c>
      <c r="J25" s="7" t="s">
        <v>0</v>
      </c>
      <c r="K25" s="7" t="s">
        <v>0</v>
      </c>
      <c r="L25" s="7" t="s">
        <v>0</v>
      </c>
      <c r="M25" s="7" t="s">
        <v>0</v>
      </c>
      <c r="N25" s="7" t="s">
        <v>0</v>
      </c>
      <c r="O25" s="7" t="s">
        <v>0</v>
      </c>
      <c r="P25" s="7" t="s">
        <v>0</v>
      </c>
      <c r="Q25" s="7" t="s">
        <v>0</v>
      </c>
      <c r="R25" s="7" t="s">
        <v>0</v>
      </c>
      <c r="S25" s="7" t="s">
        <v>0</v>
      </c>
      <c r="T25" s="7" t="s">
        <v>0</v>
      </c>
      <c r="U25" s="7" t="s">
        <v>0</v>
      </c>
      <c r="V25" s="7" t="s">
        <v>0</v>
      </c>
      <c r="W25" s="16" t="str">
        <f>HYPERLINK("http://www.aruplab.com/Testing-Information/resources/HotLines/HotLineDocs/Jan2025QHL/0090157.pdf","H")</f>
        <v>H</v>
      </c>
      <c r="X25" s="7" t="s">
        <v>0</v>
      </c>
      <c r="Y25" s="7" t="s">
        <v>0</v>
      </c>
      <c r="Z25" s="7" t="s">
        <v>0</v>
      </c>
      <c r="AA25" s="8">
        <v>45678</v>
      </c>
    </row>
    <row r="26" spans="1:27" ht="45" x14ac:dyDescent="0.25">
      <c r="A26" s="6" t="s">
        <v>84</v>
      </c>
      <c r="B26" s="6" t="s">
        <v>85</v>
      </c>
      <c r="C26" s="6" t="s">
        <v>86</v>
      </c>
      <c r="D26" s="7" t="s">
        <v>0</v>
      </c>
      <c r="E26" s="7" t="s">
        <v>0</v>
      </c>
      <c r="F26" s="7" t="s">
        <v>0</v>
      </c>
      <c r="G26" s="7" t="s">
        <v>0</v>
      </c>
      <c r="H26" s="7" t="s">
        <v>35</v>
      </c>
      <c r="I26" s="7" t="s">
        <v>0</v>
      </c>
      <c r="J26" s="7" t="s">
        <v>0</v>
      </c>
      <c r="K26" s="7" t="s">
        <v>0</v>
      </c>
      <c r="L26" s="7" t="s">
        <v>0</v>
      </c>
      <c r="M26" s="7" t="s">
        <v>0</v>
      </c>
      <c r="N26" s="7" t="s">
        <v>0</v>
      </c>
      <c r="O26" s="7" t="s">
        <v>0</v>
      </c>
      <c r="P26" s="7" t="s">
        <v>0</v>
      </c>
      <c r="Q26" s="7" t="s">
        <v>0</v>
      </c>
      <c r="R26" s="7" t="s">
        <v>0</v>
      </c>
      <c r="S26" s="7" t="s">
        <v>0</v>
      </c>
      <c r="T26" s="7" t="s">
        <v>0</v>
      </c>
      <c r="U26" s="7" t="s">
        <v>0</v>
      </c>
      <c r="V26" s="7" t="s">
        <v>0</v>
      </c>
      <c r="W26" s="16" t="str">
        <f>HYPERLINK("http://www.aruplab.com/Testing-Information/resources/HotLines/HotLineDocs/Jan2025QHL/0090158.pdf","H")</f>
        <v>H</v>
      </c>
      <c r="X26" s="7" t="s">
        <v>0</v>
      </c>
      <c r="Y26" s="7" t="s">
        <v>0</v>
      </c>
      <c r="Z26" s="7" t="s">
        <v>0</v>
      </c>
      <c r="AA26" s="8">
        <v>45678</v>
      </c>
    </row>
    <row r="27" spans="1:27" ht="90" x14ac:dyDescent="0.25">
      <c r="A27" s="6" t="s">
        <v>87</v>
      </c>
      <c r="B27" s="6" t="s">
        <v>88</v>
      </c>
      <c r="C27" s="6" t="s">
        <v>89</v>
      </c>
      <c r="D27" s="7" t="s">
        <v>0</v>
      </c>
      <c r="E27" s="7" t="s">
        <v>0</v>
      </c>
      <c r="F27" s="7" t="s">
        <v>0</v>
      </c>
      <c r="G27" s="7" t="s">
        <v>0</v>
      </c>
      <c r="H27" s="7" t="s">
        <v>0</v>
      </c>
      <c r="I27" s="7" t="s">
        <v>0</v>
      </c>
      <c r="J27" s="7" t="s">
        <v>0</v>
      </c>
      <c r="K27" s="7" t="s">
        <v>0</v>
      </c>
      <c r="L27" s="7" t="s">
        <v>0</v>
      </c>
      <c r="M27" s="7" t="s">
        <v>0</v>
      </c>
      <c r="N27" s="7" t="s">
        <v>0</v>
      </c>
      <c r="O27" s="7" t="s">
        <v>0</v>
      </c>
      <c r="P27" s="7" t="s">
        <v>0</v>
      </c>
      <c r="Q27" s="7" t="s">
        <v>0</v>
      </c>
      <c r="R27" s="7" t="s">
        <v>0</v>
      </c>
      <c r="S27" s="7" t="s">
        <v>0</v>
      </c>
      <c r="T27" s="7" t="s">
        <v>0</v>
      </c>
      <c r="U27" s="7" t="s">
        <v>35</v>
      </c>
      <c r="V27" s="7" t="s">
        <v>0</v>
      </c>
      <c r="W27" s="16" t="str">
        <f>HYPERLINK("http://www.aruplab.com/Testing-Information/resources/HotLines/HotLineDocs/Jan2025QHL/2024.12.06 Jan Quarterly Hotline Inactivations.pdf","H")</f>
        <v>H</v>
      </c>
      <c r="X27" s="7" t="s">
        <v>0</v>
      </c>
      <c r="Y27" s="7" t="s">
        <v>0</v>
      </c>
      <c r="Z27" s="7" t="s">
        <v>0</v>
      </c>
      <c r="AA27" s="8">
        <v>45678</v>
      </c>
    </row>
    <row r="28" spans="1:27" ht="90" x14ac:dyDescent="0.25">
      <c r="A28" s="6" t="s">
        <v>90</v>
      </c>
      <c r="B28" s="6" t="s">
        <v>91</v>
      </c>
      <c r="C28" s="6" t="s">
        <v>92</v>
      </c>
      <c r="D28" s="7" t="s">
        <v>0</v>
      </c>
      <c r="E28" s="7" t="s">
        <v>0</v>
      </c>
      <c r="F28" s="7" t="s">
        <v>0</v>
      </c>
      <c r="G28" s="7" t="s">
        <v>0</v>
      </c>
      <c r="H28" s="7" t="s">
        <v>0</v>
      </c>
      <c r="I28" s="7" t="s">
        <v>0</v>
      </c>
      <c r="J28" s="7" t="s">
        <v>0</v>
      </c>
      <c r="K28" s="7" t="s">
        <v>0</v>
      </c>
      <c r="L28" s="7" t="s">
        <v>0</v>
      </c>
      <c r="M28" s="7" t="s">
        <v>0</v>
      </c>
      <c r="N28" s="7" t="s">
        <v>0</v>
      </c>
      <c r="O28" s="7" t="s">
        <v>0</v>
      </c>
      <c r="P28" s="7" t="s">
        <v>0</v>
      </c>
      <c r="Q28" s="7" t="s">
        <v>0</v>
      </c>
      <c r="R28" s="7" t="s">
        <v>0</v>
      </c>
      <c r="S28" s="7" t="s">
        <v>0</v>
      </c>
      <c r="T28" s="7" t="s">
        <v>0</v>
      </c>
      <c r="U28" s="7" t="s">
        <v>35</v>
      </c>
      <c r="V28" s="7" t="s">
        <v>0</v>
      </c>
      <c r="W28" s="16" t="str">
        <f>HYPERLINK("http://www.aruplab.com/Testing-Information/resources/HotLines/HotLineDocs/Jan2025QHL/2024.12.06 Jan Quarterly Hotline Inactivations.pdf","H")</f>
        <v>H</v>
      </c>
      <c r="X28" s="7" t="s">
        <v>0</v>
      </c>
      <c r="Y28" s="7" t="s">
        <v>0</v>
      </c>
      <c r="Z28" s="7" t="s">
        <v>0</v>
      </c>
      <c r="AA28" s="8">
        <v>45678</v>
      </c>
    </row>
    <row r="29" spans="1:27" ht="90" x14ac:dyDescent="0.25">
      <c r="A29" s="6" t="s">
        <v>93</v>
      </c>
      <c r="B29" s="6" t="s">
        <v>94</v>
      </c>
      <c r="C29" s="6" t="s">
        <v>95</v>
      </c>
      <c r="D29" s="7" t="s">
        <v>0</v>
      </c>
      <c r="E29" s="7" t="s">
        <v>0</v>
      </c>
      <c r="F29" s="7" t="s">
        <v>0</v>
      </c>
      <c r="G29" s="7" t="s">
        <v>0</v>
      </c>
      <c r="H29" s="7" t="s">
        <v>0</v>
      </c>
      <c r="I29" s="7" t="s">
        <v>0</v>
      </c>
      <c r="J29" s="7" t="s">
        <v>0</v>
      </c>
      <c r="K29" s="7" t="s">
        <v>0</v>
      </c>
      <c r="L29" s="7" t="s">
        <v>0</v>
      </c>
      <c r="M29" s="7" t="s">
        <v>0</v>
      </c>
      <c r="N29" s="7" t="s">
        <v>0</v>
      </c>
      <c r="O29" s="7" t="s">
        <v>0</v>
      </c>
      <c r="P29" s="7" t="s">
        <v>0</v>
      </c>
      <c r="Q29" s="7" t="s">
        <v>0</v>
      </c>
      <c r="R29" s="7" t="s">
        <v>0</v>
      </c>
      <c r="S29" s="7" t="s">
        <v>0</v>
      </c>
      <c r="T29" s="7" t="s">
        <v>0</v>
      </c>
      <c r="U29" s="7" t="s">
        <v>35</v>
      </c>
      <c r="V29" s="7" t="s">
        <v>0</v>
      </c>
      <c r="W29" s="16" t="str">
        <f>HYPERLINK("http://www.aruplab.com/Testing-Information/resources/HotLines/HotLineDocs/Jan2025QHL/2024.12.06 Jan Quarterly Hotline Inactivations.pdf","H")</f>
        <v>H</v>
      </c>
      <c r="X29" s="7" t="s">
        <v>0</v>
      </c>
      <c r="Y29" s="7" t="s">
        <v>0</v>
      </c>
      <c r="Z29" s="7" t="s">
        <v>0</v>
      </c>
      <c r="AA29" s="8">
        <v>45678</v>
      </c>
    </row>
    <row r="30" spans="1:27" ht="90" x14ac:dyDescent="0.25">
      <c r="A30" s="6" t="s">
        <v>96</v>
      </c>
      <c r="B30" s="6" t="s">
        <v>97</v>
      </c>
      <c r="C30" s="6" t="s">
        <v>98</v>
      </c>
      <c r="D30" s="7" t="s">
        <v>0</v>
      </c>
      <c r="E30" s="7" t="s">
        <v>0</v>
      </c>
      <c r="F30" s="7" t="s">
        <v>0</v>
      </c>
      <c r="G30" s="7" t="s">
        <v>0</v>
      </c>
      <c r="H30" s="7" t="s">
        <v>0</v>
      </c>
      <c r="I30" s="7" t="s">
        <v>0</v>
      </c>
      <c r="J30" s="7" t="s">
        <v>0</v>
      </c>
      <c r="K30" s="7" t="s">
        <v>0</v>
      </c>
      <c r="L30" s="7" t="s">
        <v>0</v>
      </c>
      <c r="M30" s="7" t="s">
        <v>0</v>
      </c>
      <c r="N30" s="7" t="s">
        <v>0</v>
      </c>
      <c r="O30" s="7" t="s">
        <v>0</v>
      </c>
      <c r="P30" s="7" t="s">
        <v>0</v>
      </c>
      <c r="Q30" s="7" t="s">
        <v>0</v>
      </c>
      <c r="R30" s="7" t="s">
        <v>0</v>
      </c>
      <c r="S30" s="7" t="s">
        <v>0</v>
      </c>
      <c r="T30" s="7" t="s">
        <v>0</v>
      </c>
      <c r="U30" s="7" t="s">
        <v>35</v>
      </c>
      <c r="V30" s="7" t="s">
        <v>0</v>
      </c>
      <c r="W30" s="16" t="str">
        <f>HYPERLINK("http://www.aruplab.com/Testing-Information/resources/HotLines/HotLineDocs/Jan2025QHL/2024.12.06 Jan Quarterly Hotline Inactivations.pdf","H")</f>
        <v>H</v>
      </c>
      <c r="X30" s="7" t="s">
        <v>0</v>
      </c>
      <c r="Y30" s="7" t="s">
        <v>0</v>
      </c>
      <c r="Z30" s="7" t="s">
        <v>0</v>
      </c>
      <c r="AA30" s="8">
        <v>45678</v>
      </c>
    </row>
    <row r="31" spans="1:27" ht="45" x14ac:dyDescent="0.25">
      <c r="A31" s="6" t="s">
        <v>99</v>
      </c>
      <c r="B31" s="6" t="s">
        <v>100</v>
      </c>
      <c r="C31" s="6" t="s">
        <v>101</v>
      </c>
      <c r="D31" s="7" t="s">
        <v>0</v>
      </c>
      <c r="E31" s="7" t="s">
        <v>0</v>
      </c>
      <c r="F31" s="7" t="s">
        <v>0</v>
      </c>
      <c r="G31" s="7" t="s">
        <v>0</v>
      </c>
      <c r="H31" s="7" t="s">
        <v>0</v>
      </c>
      <c r="I31" s="7" t="s">
        <v>0</v>
      </c>
      <c r="J31" s="7" t="s">
        <v>0</v>
      </c>
      <c r="K31" s="7" t="s">
        <v>0</v>
      </c>
      <c r="L31" s="7" t="s">
        <v>0</v>
      </c>
      <c r="M31" s="7" t="s">
        <v>0</v>
      </c>
      <c r="N31" s="7" t="s">
        <v>0</v>
      </c>
      <c r="O31" s="7" t="s">
        <v>0</v>
      </c>
      <c r="P31" s="7" t="s">
        <v>0</v>
      </c>
      <c r="Q31" s="7" t="s">
        <v>0</v>
      </c>
      <c r="R31" s="7" t="s">
        <v>0</v>
      </c>
      <c r="S31" s="7" t="s">
        <v>0</v>
      </c>
      <c r="T31" s="7" t="s">
        <v>0</v>
      </c>
      <c r="U31" s="7" t="s">
        <v>0</v>
      </c>
      <c r="V31" s="7" t="s">
        <v>35</v>
      </c>
      <c r="W31" s="16" t="str">
        <f>HYPERLINK("http://www.aruplab.com/Testing-Information/resources/HotLines/HotLineDocs/Jan2025QHL/2024.12.06 Jan Quarterly Hotline Inactivations.pdf","H")</f>
        <v>H</v>
      </c>
      <c r="X31" s="7" t="s">
        <v>0</v>
      </c>
      <c r="Y31" s="7" t="s">
        <v>0</v>
      </c>
      <c r="Z31" s="7" t="s">
        <v>0</v>
      </c>
      <c r="AA31" s="8">
        <v>45678</v>
      </c>
    </row>
    <row r="32" spans="1:27" ht="45" x14ac:dyDescent="0.25">
      <c r="A32" s="6" t="s">
        <v>102</v>
      </c>
      <c r="B32" s="6" t="s">
        <v>103</v>
      </c>
      <c r="C32" s="6" t="s">
        <v>104</v>
      </c>
      <c r="D32" s="7" t="s">
        <v>0</v>
      </c>
      <c r="E32" s="7" t="s">
        <v>0</v>
      </c>
      <c r="F32" s="7" t="s">
        <v>0</v>
      </c>
      <c r="G32" s="7" t="s">
        <v>0</v>
      </c>
      <c r="H32" s="7" t="s">
        <v>0</v>
      </c>
      <c r="I32" s="7" t="s">
        <v>0</v>
      </c>
      <c r="J32" s="7" t="s">
        <v>0</v>
      </c>
      <c r="K32" s="7" t="s">
        <v>0</v>
      </c>
      <c r="L32" s="7" t="s">
        <v>0</v>
      </c>
      <c r="M32" s="7" t="s">
        <v>0</v>
      </c>
      <c r="N32" s="7" t="s">
        <v>0</v>
      </c>
      <c r="O32" s="7" t="s">
        <v>0</v>
      </c>
      <c r="P32" s="7" t="s">
        <v>0</v>
      </c>
      <c r="Q32" s="7" t="s">
        <v>0</v>
      </c>
      <c r="R32" s="7" t="s">
        <v>0</v>
      </c>
      <c r="S32" s="7" t="s">
        <v>0</v>
      </c>
      <c r="T32" s="7" t="s">
        <v>0</v>
      </c>
      <c r="U32" s="7" t="s">
        <v>0</v>
      </c>
      <c r="V32" s="7" t="s">
        <v>35</v>
      </c>
      <c r="W32" s="16" t="str">
        <f>HYPERLINK("http://www.aruplab.com/Testing-Information/resources/HotLines/HotLineDocs/Jan2025QHL/2024.12.06 Jan Quarterly Hotline Inactivations.pdf","H")</f>
        <v>H</v>
      </c>
      <c r="X32" s="7" t="s">
        <v>0</v>
      </c>
      <c r="Y32" s="7" t="s">
        <v>0</v>
      </c>
      <c r="Z32" s="7" t="s">
        <v>0</v>
      </c>
      <c r="AA32" s="8">
        <v>45678</v>
      </c>
    </row>
    <row r="33" spans="1:27" ht="45" x14ac:dyDescent="0.25">
      <c r="A33" s="6" t="s">
        <v>105</v>
      </c>
      <c r="B33" s="6" t="s">
        <v>106</v>
      </c>
      <c r="C33" s="6" t="s">
        <v>107</v>
      </c>
      <c r="D33" s="7" t="s">
        <v>0</v>
      </c>
      <c r="E33" s="7" t="s">
        <v>0</v>
      </c>
      <c r="F33" s="7" t="s">
        <v>0</v>
      </c>
      <c r="G33" s="7" t="s">
        <v>0</v>
      </c>
      <c r="H33" s="7" t="s">
        <v>0</v>
      </c>
      <c r="I33" s="7" t="s">
        <v>0</v>
      </c>
      <c r="J33" s="7" t="s">
        <v>0</v>
      </c>
      <c r="K33" s="7" t="s">
        <v>0</v>
      </c>
      <c r="L33" s="7" t="s">
        <v>0</v>
      </c>
      <c r="M33" s="7" t="s">
        <v>0</v>
      </c>
      <c r="N33" s="7" t="s">
        <v>0</v>
      </c>
      <c r="O33" s="7" t="s">
        <v>0</v>
      </c>
      <c r="P33" s="7" t="s">
        <v>0</v>
      </c>
      <c r="Q33" s="7" t="s">
        <v>0</v>
      </c>
      <c r="R33" s="7" t="s">
        <v>0</v>
      </c>
      <c r="S33" s="7" t="s">
        <v>0</v>
      </c>
      <c r="T33" s="7" t="s">
        <v>0</v>
      </c>
      <c r="U33" s="7" t="s">
        <v>0</v>
      </c>
      <c r="V33" s="7" t="s">
        <v>35</v>
      </c>
      <c r="W33" s="16" t="str">
        <f>HYPERLINK("http://www.aruplab.com/Testing-Information/resources/HotLines/HotLineDocs/Jan2025QHL/2024.12.06 Jan Quarterly Hotline Inactivations.pdf","H")</f>
        <v>H</v>
      </c>
      <c r="X33" s="7" t="s">
        <v>0</v>
      </c>
      <c r="Y33" s="7" t="s">
        <v>0</v>
      </c>
      <c r="Z33" s="7" t="s">
        <v>0</v>
      </c>
      <c r="AA33" s="8">
        <v>45678</v>
      </c>
    </row>
    <row r="34" spans="1:27" ht="90" x14ac:dyDescent="0.25">
      <c r="A34" s="6" t="s">
        <v>108</v>
      </c>
      <c r="B34" s="6" t="s">
        <v>109</v>
      </c>
      <c r="C34" s="6" t="s">
        <v>110</v>
      </c>
      <c r="D34" s="7" t="s">
        <v>0</v>
      </c>
      <c r="E34" s="7" t="s">
        <v>0</v>
      </c>
      <c r="F34" s="7" t="s">
        <v>0</v>
      </c>
      <c r="G34" s="7" t="s">
        <v>0</v>
      </c>
      <c r="H34" s="7" t="s">
        <v>0</v>
      </c>
      <c r="I34" s="7" t="s">
        <v>0</v>
      </c>
      <c r="J34" s="7" t="s">
        <v>0</v>
      </c>
      <c r="K34" s="7" t="s">
        <v>0</v>
      </c>
      <c r="L34" s="7" t="s">
        <v>0</v>
      </c>
      <c r="M34" s="7" t="s">
        <v>0</v>
      </c>
      <c r="N34" s="7" t="s">
        <v>0</v>
      </c>
      <c r="O34" s="7" t="s">
        <v>0</v>
      </c>
      <c r="P34" s="7" t="s">
        <v>0</v>
      </c>
      <c r="Q34" s="7" t="s">
        <v>0</v>
      </c>
      <c r="R34" s="7" t="s">
        <v>0</v>
      </c>
      <c r="S34" s="7" t="s">
        <v>0</v>
      </c>
      <c r="T34" s="7" t="s">
        <v>0</v>
      </c>
      <c r="U34" s="7" t="s">
        <v>35</v>
      </c>
      <c r="V34" s="7" t="s">
        <v>0</v>
      </c>
      <c r="W34" s="16" t="str">
        <f>HYPERLINK("http://www.aruplab.com/Testing-Information/resources/HotLines/HotLineDocs/Jan2025QHL/2024.12.06 Jan Quarterly Hotline Inactivations.pdf","H")</f>
        <v>H</v>
      </c>
      <c r="X34" s="7" t="s">
        <v>0</v>
      </c>
      <c r="Y34" s="7" t="s">
        <v>0</v>
      </c>
      <c r="Z34" s="7" t="s">
        <v>0</v>
      </c>
      <c r="AA34" s="8">
        <v>45678</v>
      </c>
    </row>
    <row r="35" spans="1:27" ht="45" x14ac:dyDescent="0.25">
      <c r="A35" s="6" t="s">
        <v>111</v>
      </c>
      <c r="B35" s="6" t="s">
        <v>112</v>
      </c>
      <c r="C35" s="6" t="s">
        <v>113</v>
      </c>
      <c r="D35" s="7" t="s">
        <v>0</v>
      </c>
      <c r="E35" s="7" t="s">
        <v>0</v>
      </c>
      <c r="F35" s="7" t="s">
        <v>0</v>
      </c>
      <c r="G35" s="7" t="s">
        <v>0</v>
      </c>
      <c r="H35" s="7" t="s">
        <v>0</v>
      </c>
      <c r="I35" s="7" t="s">
        <v>0</v>
      </c>
      <c r="J35" s="7" t="s">
        <v>0</v>
      </c>
      <c r="K35" s="7" t="s">
        <v>0</v>
      </c>
      <c r="L35" s="7" t="s">
        <v>0</v>
      </c>
      <c r="M35" s="7" t="s">
        <v>0</v>
      </c>
      <c r="N35" s="7" t="s">
        <v>0</v>
      </c>
      <c r="O35" s="7" t="s">
        <v>0</v>
      </c>
      <c r="P35" s="7" t="s">
        <v>0</v>
      </c>
      <c r="Q35" s="7" t="s">
        <v>0</v>
      </c>
      <c r="R35" s="7" t="s">
        <v>0</v>
      </c>
      <c r="S35" s="7" t="s">
        <v>0</v>
      </c>
      <c r="T35" s="7" t="s">
        <v>0</v>
      </c>
      <c r="U35" s="7" t="s">
        <v>0</v>
      </c>
      <c r="V35" s="7" t="s">
        <v>35</v>
      </c>
      <c r="W35" s="16" t="str">
        <f>HYPERLINK("http://www.aruplab.com/Testing-Information/resources/HotLines/HotLineDocs/Jan2025QHL/2024.12.06 Jan Quarterly Hotline Inactivations.pdf","H")</f>
        <v>H</v>
      </c>
      <c r="X35" s="7" t="s">
        <v>0</v>
      </c>
      <c r="Y35" s="7" t="s">
        <v>0</v>
      </c>
      <c r="Z35" s="7" t="s">
        <v>0</v>
      </c>
      <c r="AA35" s="8">
        <v>45678</v>
      </c>
    </row>
    <row r="36" spans="1:27" ht="90" x14ac:dyDescent="0.25">
      <c r="A36" s="6" t="s">
        <v>114</v>
      </c>
      <c r="B36" s="6" t="s">
        <v>115</v>
      </c>
      <c r="C36" s="6" t="s">
        <v>116</v>
      </c>
      <c r="D36" s="7" t="s">
        <v>0</v>
      </c>
      <c r="E36" s="7" t="s">
        <v>0</v>
      </c>
      <c r="F36" s="7" t="s">
        <v>0</v>
      </c>
      <c r="G36" s="7" t="s">
        <v>0</v>
      </c>
      <c r="H36" s="7" t="s">
        <v>0</v>
      </c>
      <c r="I36" s="7" t="s">
        <v>0</v>
      </c>
      <c r="J36" s="7" t="s">
        <v>0</v>
      </c>
      <c r="K36" s="7" t="s">
        <v>0</v>
      </c>
      <c r="L36" s="7" t="s">
        <v>0</v>
      </c>
      <c r="M36" s="7" t="s">
        <v>0</v>
      </c>
      <c r="N36" s="7" t="s">
        <v>0</v>
      </c>
      <c r="O36" s="7" t="s">
        <v>0</v>
      </c>
      <c r="P36" s="7" t="s">
        <v>0</v>
      </c>
      <c r="Q36" s="7" t="s">
        <v>0</v>
      </c>
      <c r="R36" s="7" t="s">
        <v>0</v>
      </c>
      <c r="S36" s="7" t="s">
        <v>0</v>
      </c>
      <c r="T36" s="7" t="s">
        <v>0</v>
      </c>
      <c r="U36" s="7" t="s">
        <v>35</v>
      </c>
      <c r="V36" s="7" t="s">
        <v>0</v>
      </c>
      <c r="W36" s="16" t="str">
        <f>HYPERLINK("http://www.aruplab.com/Testing-Information/resources/HotLines/HotLineDocs/Jan2025QHL/2024.12.06 Jan Quarterly Hotline Inactivations.pdf","H")</f>
        <v>H</v>
      </c>
      <c r="X36" s="7" t="s">
        <v>0</v>
      </c>
      <c r="Y36" s="7" t="s">
        <v>0</v>
      </c>
      <c r="Z36" s="7" t="s">
        <v>0</v>
      </c>
      <c r="AA36" s="8">
        <v>45678</v>
      </c>
    </row>
    <row r="37" spans="1:27" ht="30" x14ac:dyDescent="0.25">
      <c r="A37" s="6" t="s">
        <v>117</v>
      </c>
      <c r="B37" s="6" t="s">
        <v>118</v>
      </c>
      <c r="C37" s="6" t="s">
        <v>119</v>
      </c>
      <c r="D37" s="7" t="s">
        <v>0</v>
      </c>
      <c r="E37" s="7" t="s">
        <v>0</v>
      </c>
      <c r="F37" s="7" t="s">
        <v>35</v>
      </c>
      <c r="G37" s="7" t="s">
        <v>0</v>
      </c>
      <c r="H37" s="7" t="s">
        <v>35</v>
      </c>
      <c r="I37" s="7" t="s">
        <v>0</v>
      </c>
      <c r="J37" s="7" t="s">
        <v>0</v>
      </c>
      <c r="K37" s="7" t="s">
        <v>0</v>
      </c>
      <c r="L37" s="7" t="s">
        <v>0</v>
      </c>
      <c r="M37" s="7" t="s">
        <v>0</v>
      </c>
      <c r="N37" s="7" t="s">
        <v>0</v>
      </c>
      <c r="O37" s="7" t="s">
        <v>0</v>
      </c>
      <c r="P37" s="7" t="s">
        <v>0</v>
      </c>
      <c r="Q37" s="7" t="s">
        <v>0</v>
      </c>
      <c r="R37" s="7" t="s">
        <v>0</v>
      </c>
      <c r="S37" s="7" t="s">
        <v>0</v>
      </c>
      <c r="T37" s="7" t="s">
        <v>0</v>
      </c>
      <c r="U37" s="7" t="s">
        <v>0</v>
      </c>
      <c r="V37" s="7" t="s">
        <v>0</v>
      </c>
      <c r="W37" s="16" t="str">
        <f>HYPERLINK("http://www.aruplab.com/Testing-Information/resources/HotLines/HotLineDocs/Jan2025QHL/0092001.pdf","H")</f>
        <v>H</v>
      </c>
      <c r="X37" s="7" t="s">
        <v>0</v>
      </c>
      <c r="Y37" s="7" t="s">
        <v>0</v>
      </c>
      <c r="Z37" s="7" t="s">
        <v>0</v>
      </c>
      <c r="AA37" s="8">
        <v>45678</v>
      </c>
    </row>
    <row r="38" spans="1:27" ht="105" x14ac:dyDescent="0.25">
      <c r="A38" s="6" t="s">
        <v>120</v>
      </c>
      <c r="B38" s="6" t="s">
        <v>121</v>
      </c>
      <c r="C38" s="6" t="s">
        <v>122</v>
      </c>
      <c r="D38" s="7" t="s">
        <v>0</v>
      </c>
      <c r="E38" s="7" t="s">
        <v>0</v>
      </c>
      <c r="F38" s="7" t="s">
        <v>35</v>
      </c>
      <c r="G38" s="7" t="s">
        <v>0</v>
      </c>
      <c r="H38" s="7" t="s">
        <v>35</v>
      </c>
      <c r="I38" s="7" t="s">
        <v>35</v>
      </c>
      <c r="J38" s="7" t="s">
        <v>0</v>
      </c>
      <c r="K38" s="7" t="s">
        <v>0</v>
      </c>
      <c r="L38" s="7" t="s">
        <v>0</v>
      </c>
      <c r="M38" s="7" t="s">
        <v>0</v>
      </c>
      <c r="N38" s="7" t="s">
        <v>0</v>
      </c>
      <c r="O38" s="7" t="s">
        <v>0</v>
      </c>
      <c r="P38" s="7" t="s">
        <v>0</v>
      </c>
      <c r="Q38" s="7" t="s">
        <v>0</v>
      </c>
      <c r="R38" s="7" t="s">
        <v>0</v>
      </c>
      <c r="S38" s="7" t="s">
        <v>0</v>
      </c>
      <c r="T38" s="7" t="s">
        <v>0</v>
      </c>
      <c r="U38" s="7" t="s">
        <v>0</v>
      </c>
      <c r="V38" s="7" t="s">
        <v>0</v>
      </c>
      <c r="W38" s="16" t="str">
        <f>HYPERLINK("http://www.aruplab.com/Testing-Information/resources/HotLines/HotLineDocs/Jan2025QHL/0092107.pdf","H")</f>
        <v>H</v>
      </c>
      <c r="X38" s="7" t="s">
        <v>0</v>
      </c>
      <c r="Y38" s="7" t="s">
        <v>0</v>
      </c>
      <c r="Z38" s="7" t="s">
        <v>0</v>
      </c>
      <c r="AA38" s="8">
        <v>45678</v>
      </c>
    </row>
    <row r="39" spans="1:27" ht="90" x14ac:dyDescent="0.25">
      <c r="A39" s="6" t="s">
        <v>123</v>
      </c>
      <c r="B39" s="6" t="s">
        <v>124</v>
      </c>
      <c r="C39" s="6" t="s">
        <v>125</v>
      </c>
      <c r="D39" s="7" t="s">
        <v>0</v>
      </c>
      <c r="E39" s="7" t="s">
        <v>0</v>
      </c>
      <c r="F39" s="7" t="s">
        <v>35</v>
      </c>
      <c r="G39" s="7" t="s">
        <v>0</v>
      </c>
      <c r="H39" s="7" t="s">
        <v>35</v>
      </c>
      <c r="I39" s="7" t="s">
        <v>35</v>
      </c>
      <c r="J39" s="7" t="s">
        <v>0</v>
      </c>
      <c r="K39" s="7" t="s">
        <v>0</v>
      </c>
      <c r="L39" s="7" t="s">
        <v>0</v>
      </c>
      <c r="M39" s="7" t="s">
        <v>0</v>
      </c>
      <c r="N39" s="7" t="s">
        <v>0</v>
      </c>
      <c r="O39" s="7" t="s">
        <v>0</v>
      </c>
      <c r="P39" s="7" t="s">
        <v>0</v>
      </c>
      <c r="Q39" s="7" t="s">
        <v>0</v>
      </c>
      <c r="R39" s="7" t="s">
        <v>0</v>
      </c>
      <c r="S39" s="7" t="s">
        <v>0</v>
      </c>
      <c r="T39" s="7" t="s">
        <v>0</v>
      </c>
      <c r="U39" s="7" t="s">
        <v>0</v>
      </c>
      <c r="V39" s="7" t="s">
        <v>0</v>
      </c>
      <c r="W39" s="16" t="str">
        <f>HYPERLINK("http://www.aruplab.com/Testing-Information/resources/HotLines/HotLineDocs/Jan2025QHL/0092283.pdf","H")</f>
        <v>H</v>
      </c>
      <c r="X39" s="7" t="s">
        <v>0</v>
      </c>
      <c r="Y39" s="7" t="s">
        <v>0</v>
      </c>
      <c r="Z39" s="7" t="s">
        <v>0</v>
      </c>
      <c r="AA39" s="8">
        <v>45678</v>
      </c>
    </row>
    <row r="40" spans="1:27" ht="45" x14ac:dyDescent="0.25">
      <c r="A40" s="6" t="s">
        <v>126</v>
      </c>
      <c r="B40" s="6" t="s">
        <v>127</v>
      </c>
      <c r="C40" s="6" t="s">
        <v>128</v>
      </c>
      <c r="D40" s="7" t="s">
        <v>0</v>
      </c>
      <c r="E40" s="7" t="s">
        <v>35</v>
      </c>
      <c r="F40" s="7" t="s">
        <v>35</v>
      </c>
      <c r="G40" s="7" t="s">
        <v>309</v>
      </c>
      <c r="H40" s="7" t="s">
        <v>0</v>
      </c>
      <c r="I40" s="7" t="s">
        <v>0</v>
      </c>
      <c r="J40" s="7" t="s">
        <v>35</v>
      </c>
      <c r="K40" s="7" t="s">
        <v>0</v>
      </c>
      <c r="L40" s="7" t="s">
        <v>35</v>
      </c>
      <c r="M40" s="7" t="s">
        <v>0</v>
      </c>
      <c r="N40" s="7" t="s">
        <v>0</v>
      </c>
      <c r="O40" s="7" t="s">
        <v>0</v>
      </c>
      <c r="P40" s="7" t="s">
        <v>0</v>
      </c>
      <c r="Q40" s="7" t="s">
        <v>0</v>
      </c>
      <c r="R40" s="7" t="s">
        <v>0</v>
      </c>
      <c r="S40" s="7" t="s">
        <v>0</v>
      </c>
      <c r="T40" s="7" t="s">
        <v>0</v>
      </c>
      <c r="U40" s="7" t="s">
        <v>0</v>
      </c>
      <c r="V40" s="7" t="s">
        <v>0</v>
      </c>
      <c r="W40" s="16" t="str">
        <f>HYPERLINK("http://www.aruplab.com/Testing-Information/resources/HotLines/HotLineDocs/Jan2025QHL/0092316.pdf","H")</f>
        <v>H</v>
      </c>
      <c r="X40" s="16" t="str">
        <f>HYPERLINK("http://www.aruplab.com/Testing-Information/resources/HotLines/TDMix/Jan2025QHL/0092316.xlsx","T")</f>
        <v>T</v>
      </c>
      <c r="Y40" s="16" t="str">
        <f>HYPERLINK("http://www.aruplab.com/Testing-Information/resources/HotLines/Sample_Reports/Jan2025QHL/0092316_Tetrahydrocannabinol THC Metabolite Meconium Qualitative_CONFTHC M.pdf","E")</f>
        <v>E</v>
      </c>
      <c r="Z40" s="7" t="s">
        <v>0</v>
      </c>
      <c r="AA40" s="8">
        <v>45678</v>
      </c>
    </row>
    <row r="41" spans="1:27" ht="60" x14ac:dyDescent="0.25">
      <c r="A41" s="6" t="s">
        <v>129</v>
      </c>
      <c r="B41" s="6" t="s">
        <v>130</v>
      </c>
      <c r="C41" s="6" t="s">
        <v>131</v>
      </c>
      <c r="D41" s="7" t="s">
        <v>0</v>
      </c>
      <c r="E41" s="7" t="s">
        <v>0</v>
      </c>
      <c r="F41" s="7" t="s">
        <v>35</v>
      </c>
      <c r="G41" s="7" t="s">
        <v>35</v>
      </c>
      <c r="H41" s="7" t="s">
        <v>35</v>
      </c>
      <c r="I41" s="7" t="s">
        <v>0</v>
      </c>
      <c r="J41" s="7" t="s">
        <v>0</v>
      </c>
      <c r="K41" s="7" t="s">
        <v>0</v>
      </c>
      <c r="L41" s="7" t="s">
        <v>0</v>
      </c>
      <c r="M41" s="7" t="s">
        <v>0</v>
      </c>
      <c r="N41" s="7" t="s">
        <v>0</v>
      </c>
      <c r="O41" s="7" t="s">
        <v>0</v>
      </c>
      <c r="P41" s="7" t="s">
        <v>0</v>
      </c>
      <c r="Q41" s="7" t="s">
        <v>0</v>
      </c>
      <c r="R41" s="7" t="s">
        <v>0</v>
      </c>
      <c r="S41" s="7" t="s">
        <v>0</v>
      </c>
      <c r="T41" s="7" t="s">
        <v>0</v>
      </c>
      <c r="U41" s="7" t="s">
        <v>0</v>
      </c>
      <c r="V41" s="7" t="s">
        <v>0</v>
      </c>
      <c r="W41" s="16" t="str">
        <f>HYPERLINK("http://www.aruplab.com/Testing-Information/resources/HotLines/HotLineDocs/Jan2025QHL/0092566.pdf","H")</f>
        <v>H</v>
      </c>
      <c r="X41" s="7" t="s">
        <v>0</v>
      </c>
      <c r="Y41" s="7" t="s">
        <v>0</v>
      </c>
      <c r="Z41" s="7" t="s">
        <v>0</v>
      </c>
      <c r="AA41" s="8">
        <v>45678</v>
      </c>
    </row>
    <row r="42" spans="1:27" ht="75" x14ac:dyDescent="0.25">
      <c r="A42" s="6" t="s">
        <v>132</v>
      </c>
      <c r="B42" s="6" t="s">
        <v>133</v>
      </c>
      <c r="C42" s="6" t="s">
        <v>134</v>
      </c>
      <c r="D42" s="7" t="s">
        <v>0</v>
      </c>
      <c r="E42" s="7" t="s">
        <v>0</v>
      </c>
      <c r="F42" s="7" t="s">
        <v>0</v>
      </c>
      <c r="G42" s="7" t="s">
        <v>0</v>
      </c>
      <c r="H42" s="7" t="s">
        <v>35</v>
      </c>
      <c r="I42" s="7" t="s">
        <v>0</v>
      </c>
      <c r="J42" s="7" t="s">
        <v>0</v>
      </c>
      <c r="K42" s="7" t="s">
        <v>0</v>
      </c>
      <c r="L42" s="7" t="s">
        <v>0</v>
      </c>
      <c r="M42" s="7" t="s">
        <v>0</v>
      </c>
      <c r="N42" s="7" t="s">
        <v>0</v>
      </c>
      <c r="O42" s="7" t="s">
        <v>0</v>
      </c>
      <c r="P42" s="7" t="s">
        <v>0</v>
      </c>
      <c r="Q42" s="7" t="s">
        <v>0</v>
      </c>
      <c r="R42" s="7" t="s">
        <v>0</v>
      </c>
      <c r="S42" s="7" t="s">
        <v>0</v>
      </c>
      <c r="T42" s="7" t="s">
        <v>0</v>
      </c>
      <c r="U42" s="7" t="s">
        <v>0</v>
      </c>
      <c r="V42" s="7" t="s">
        <v>0</v>
      </c>
      <c r="W42" s="16" t="str">
        <f>HYPERLINK("http://www.aruplab.com/Testing-Information/resources/HotLines/HotLineDocs/Jan2025QHL/0092572.pdf","H")</f>
        <v>H</v>
      </c>
      <c r="X42" s="7" t="s">
        <v>0</v>
      </c>
      <c r="Y42" s="7" t="s">
        <v>0</v>
      </c>
      <c r="Z42" s="7" t="s">
        <v>0</v>
      </c>
      <c r="AA42" s="8">
        <v>45678</v>
      </c>
    </row>
    <row r="43" spans="1:27" x14ac:dyDescent="0.25">
      <c r="A43" s="6" t="s">
        <v>135</v>
      </c>
      <c r="B43" s="6" t="s">
        <v>136</v>
      </c>
      <c r="C43" s="6" t="s">
        <v>137</v>
      </c>
      <c r="D43" s="7" t="s">
        <v>0</v>
      </c>
      <c r="E43" s="7" t="s">
        <v>0</v>
      </c>
      <c r="F43" s="7" t="s">
        <v>0</v>
      </c>
      <c r="G43" s="7" t="s">
        <v>0</v>
      </c>
      <c r="H43" s="7" t="s">
        <v>35</v>
      </c>
      <c r="I43" s="7" t="s">
        <v>0</v>
      </c>
      <c r="J43" s="7" t="s">
        <v>0</v>
      </c>
      <c r="K43" s="7" t="s">
        <v>0</v>
      </c>
      <c r="L43" s="7" t="s">
        <v>0</v>
      </c>
      <c r="M43" s="7" t="s">
        <v>0</v>
      </c>
      <c r="N43" s="7" t="s">
        <v>0</v>
      </c>
      <c r="O43" s="7" t="s">
        <v>0</v>
      </c>
      <c r="P43" s="7" t="s">
        <v>0</v>
      </c>
      <c r="Q43" s="7" t="s">
        <v>0</v>
      </c>
      <c r="R43" s="7" t="s">
        <v>0</v>
      </c>
      <c r="S43" s="7" t="s">
        <v>0</v>
      </c>
      <c r="T43" s="7" t="s">
        <v>0</v>
      </c>
      <c r="U43" s="7" t="s">
        <v>0</v>
      </c>
      <c r="V43" s="7" t="s">
        <v>0</v>
      </c>
      <c r="W43" s="16" t="str">
        <f>HYPERLINK("http://www.aruplab.com/Testing-Information/resources/HotLines/HotLineDocs/Jan2025QHL/0098830.pdf","H")</f>
        <v>H</v>
      </c>
      <c r="X43" s="7" t="s">
        <v>0</v>
      </c>
      <c r="Y43" s="7" t="s">
        <v>0</v>
      </c>
      <c r="Z43" s="7" t="s">
        <v>0</v>
      </c>
      <c r="AA43" s="8">
        <v>45678</v>
      </c>
    </row>
    <row r="44" spans="1:27" x14ac:dyDescent="0.25">
      <c r="A44" s="6" t="s">
        <v>138</v>
      </c>
      <c r="B44" s="6" t="s">
        <v>139</v>
      </c>
      <c r="C44" s="6" t="s">
        <v>140</v>
      </c>
      <c r="D44" s="7" t="s">
        <v>0</v>
      </c>
      <c r="E44" s="7" t="s">
        <v>0</v>
      </c>
      <c r="F44" s="7" t="s">
        <v>35</v>
      </c>
      <c r="G44" s="7" t="s">
        <v>0</v>
      </c>
      <c r="H44" s="7" t="s">
        <v>0</v>
      </c>
      <c r="I44" s="7" t="s">
        <v>0</v>
      </c>
      <c r="J44" s="7" t="s">
        <v>0</v>
      </c>
      <c r="K44" s="7" t="s">
        <v>0</v>
      </c>
      <c r="L44" s="7" t="s">
        <v>0</v>
      </c>
      <c r="M44" s="7" t="s">
        <v>0</v>
      </c>
      <c r="N44" s="7" t="s">
        <v>0</v>
      </c>
      <c r="O44" s="7" t="s">
        <v>0</v>
      </c>
      <c r="P44" s="7" t="s">
        <v>0</v>
      </c>
      <c r="Q44" s="7" t="s">
        <v>0</v>
      </c>
      <c r="R44" s="7" t="s">
        <v>0</v>
      </c>
      <c r="S44" s="7" t="s">
        <v>0</v>
      </c>
      <c r="T44" s="7" t="s">
        <v>0</v>
      </c>
      <c r="U44" s="7" t="s">
        <v>0</v>
      </c>
      <c r="V44" s="7" t="s">
        <v>0</v>
      </c>
      <c r="W44" s="16" t="str">
        <f>HYPERLINK("http://www.aruplab.com/Testing-Information/resources/HotLines/HotLineDocs/Jan2025QHL/0099165.pdf","H")</f>
        <v>H</v>
      </c>
      <c r="X44" s="7" t="s">
        <v>0</v>
      </c>
      <c r="Y44" s="7" t="s">
        <v>0</v>
      </c>
      <c r="Z44" s="7" t="s">
        <v>0</v>
      </c>
      <c r="AA44" s="8">
        <v>45678</v>
      </c>
    </row>
    <row r="45" spans="1:27" x14ac:dyDescent="0.25">
      <c r="A45" s="6" t="s">
        <v>141</v>
      </c>
      <c r="B45" s="6" t="s">
        <v>142</v>
      </c>
      <c r="C45" s="6" t="s">
        <v>143</v>
      </c>
      <c r="D45" s="7" t="s">
        <v>0</v>
      </c>
      <c r="E45" s="7" t="s">
        <v>0</v>
      </c>
      <c r="F45" s="7" t="s">
        <v>0</v>
      </c>
      <c r="G45" s="7" t="s">
        <v>0</v>
      </c>
      <c r="H45" s="7" t="s">
        <v>35</v>
      </c>
      <c r="I45" s="7" t="s">
        <v>0</v>
      </c>
      <c r="J45" s="7" t="s">
        <v>0</v>
      </c>
      <c r="K45" s="7" t="s">
        <v>0</v>
      </c>
      <c r="L45" s="7" t="s">
        <v>0</v>
      </c>
      <c r="M45" s="7" t="s">
        <v>0</v>
      </c>
      <c r="N45" s="7" t="s">
        <v>0</v>
      </c>
      <c r="O45" s="7" t="s">
        <v>0</v>
      </c>
      <c r="P45" s="7" t="s">
        <v>0</v>
      </c>
      <c r="Q45" s="7" t="s">
        <v>0</v>
      </c>
      <c r="R45" s="7" t="s">
        <v>0</v>
      </c>
      <c r="S45" s="7" t="s">
        <v>0</v>
      </c>
      <c r="T45" s="7" t="s">
        <v>0</v>
      </c>
      <c r="U45" s="7" t="s">
        <v>0</v>
      </c>
      <c r="V45" s="7" t="s">
        <v>0</v>
      </c>
      <c r="W45" s="16" t="str">
        <f>HYPERLINK("http://www.aruplab.com/Testing-Information/resources/HotLines/HotLineDocs/Jan2025QHL/0099265.pdf","H")</f>
        <v>H</v>
      </c>
      <c r="X45" s="7" t="s">
        <v>0</v>
      </c>
      <c r="Y45" s="7" t="s">
        <v>0</v>
      </c>
      <c r="Z45" s="7" t="s">
        <v>0</v>
      </c>
      <c r="AA45" s="8">
        <v>45678</v>
      </c>
    </row>
    <row r="46" spans="1:27" ht="45" x14ac:dyDescent="0.25">
      <c r="A46" s="6" t="s">
        <v>144</v>
      </c>
      <c r="B46" s="6" t="s">
        <v>145</v>
      </c>
      <c r="C46" s="6" t="s">
        <v>146</v>
      </c>
      <c r="D46" s="7" t="s">
        <v>0</v>
      </c>
      <c r="E46" s="7" t="s">
        <v>0</v>
      </c>
      <c r="F46" s="7" t="s">
        <v>35</v>
      </c>
      <c r="G46" s="7" t="s">
        <v>0</v>
      </c>
      <c r="H46" s="7" t="s">
        <v>0</v>
      </c>
      <c r="I46" s="7" t="s">
        <v>0</v>
      </c>
      <c r="J46" s="7" t="s">
        <v>0</v>
      </c>
      <c r="K46" s="7" t="s">
        <v>0</v>
      </c>
      <c r="L46" s="7" t="s">
        <v>0</v>
      </c>
      <c r="M46" s="7" t="s">
        <v>0</v>
      </c>
      <c r="N46" s="7" t="s">
        <v>0</v>
      </c>
      <c r="O46" s="7" t="s">
        <v>0</v>
      </c>
      <c r="P46" s="7" t="s">
        <v>0</v>
      </c>
      <c r="Q46" s="7" t="s">
        <v>0</v>
      </c>
      <c r="R46" s="7" t="s">
        <v>0</v>
      </c>
      <c r="S46" s="7" t="s">
        <v>0</v>
      </c>
      <c r="T46" s="7" t="s">
        <v>0</v>
      </c>
      <c r="U46" s="7" t="s">
        <v>0</v>
      </c>
      <c r="V46" s="7" t="s">
        <v>0</v>
      </c>
      <c r="W46" s="16" t="str">
        <f>HYPERLINK("http://www.aruplab.com/Testing-Information/resources/HotLines/HotLineDocs/Jan2025QHL/0099270.pdf","H")</f>
        <v>H</v>
      </c>
      <c r="X46" s="7" t="s">
        <v>0</v>
      </c>
      <c r="Y46" s="7" t="s">
        <v>0</v>
      </c>
      <c r="Z46" s="7" t="s">
        <v>0</v>
      </c>
      <c r="AA46" s="8">
        <v>45678</v>
      </c>
    </row>
    <row r="47" spans="1:27" ht="45" x14ac:dyDescent="0.25">
      <c r="A47" s="6" t="s">
        <v>147</v>
      </c>
      <c r="B47" s="6" t="s">
        <v>148</v>
      </c>
      <c r="C47" s="6" t="s">
        <v>149</v>
      </c>
      <c r="D47" s="7" t="s">
        <v>0</v>
      </c>
      <c r="E47" s="7" t="s">
        <v>0</v>
      </c>
      <c r="F47" s="7" t="s">
        <v>0</v>
      </c>
      <c r="G47" s="7" t="s">
        <v>0</v>
      </c>
      <c r="H47" s="7" t="s">
        <v>35</v>
      </c>
      <c r="I47" s="7" t="s">
        <v>0</v>
      </c>
      <c r="J47" s="7" t="s">
        <v>0</v>
      </c>
      <c r="K47" s="7" t="s">
        <v>0</v>
      </c>
      <c r="L47" s="7" t="s">
        <v>0</v>
      </c>
      <c r="M47" s="7" t="s">
        <v>0</v>
      </c>
      <c r="N47" s="7" t="s">
        <v>0</v>
      </c>
      <c r="O47" s="7" t="s">
        <v>0</v>
      </c>
      <c r="P47" s="7" t="s">
        <v>0</v>
      </c>
      <c r="Q47" s="7" t="s">
        <v>0</v>
      </c>
      <c r="R47" s="7" t="s">
        <v>0</v>
      </c>
      <c r="S47" s="7" t="s">
        <v>0</v>
      </c>
      <c r="T47" s="7" t="s">
        <v>0</v>
      </c>
      <c r="U47" s="7" t="s">
        <v>0</v>
      </c>
      <c r="V47" s="7" t="s">
        <v>0</v>
      </c>
      <c r="W47" s="16" t="str">
        <f>HYPERLINK("http://www.aruplab.com/Testing-Information/resources/HotLines/HotLineDocs/Jan2025QHL/0099336.pdf","H")</f>
        <v>H</v>
      </c>
      <c r="X47" s="7" t="s">
        <v>0</v>
      </c>
      <c r="Y47" s="7" t="s">
        <v>0</v>
      </c>
      <c r="Z47" s="7" t="s">
        <v>0</v>
      </c>
      <c r="AA47" s="8">
        <v>45678</v>
      </c>
    </row>
    <row r="48" spans="1:27" ht="105" x14ac:dyDescent="0.25">
      <c r="A48" s="6" t="s">
        <v>150</v>
      </c>
      <c r="B48" s="6" t="s">
        <v>151</v>
      </c>
      <c r="C48" s="6" t="s">
        <v>152</v>
      </c>
      <c r="D48" s="7" t="s">
        <v>0</v>
      </c>
      <c r="E48" s="7" t="s">
        <v>0</v>
      </c>
      <c r="F48" s="7" t="s">
        <v>0</v>
      </c>
      <c r="G48" s="7" t="s">
        <v>0</v>
      </c>
      <c r="H48" s="7" t="s">
        <v>0</v>
      </c>
      <c r="I48" s="7" t="s">
        <v>0</v>
      </c>
      <c r="J48" s="7" t="s">
        <v>0</v>
      </c>
      <c r="K48" s="7" t="s">
        <v>0</v>
      </c>
      <c r="L48" s="7" t="s">
        <v>0</v>
      </c>
      <c r="M48" s="7" t="s">
        <v>0</v>
      </c>
      <c r="N48" s="7" t="s">
        <v>0</v>
      </c>
      <c r="O48" s="7" t="s">
        <v>0</v>
      </c>
      <c r="P48" s="7" t="s">
        <v>0</v>
      </c>
      <c r="Q48" s="7" t="s">
        <v>0</v>
      </c>
      <c r="R48" s="7" t="s">
        <v>0</v>
      </c>
      <c r="S48" s="7" t="s">
        <v>0</v>
      </c>
      <c r="T48" s="7" t="s">
        <v>0</v>
      </c>
      <c r="U48" s="7" t="s">
        <v>0</v>
      </c>
      <c r="V48" s="7" t="s">
        <v>35</v>
      </c>
      <c r="W48" s="16" t="str">
        <f>HYPERLINK("http://www.aruplab.com/Testing-Information/resources/HotLines/HotLineDocs/Jan2025QHL/2024.12.06 Jan Quarterly Hotline Inactivations.pdf","H")</f>
        <v>H</v>
      </c>
      <c r="X48" s="7" t="s">
        <v>0</v>
      </c>
      <c r="Y48" s="7" t="s">
        <v>0</v>
      </c>
      <c r="Z48" s="7" t="s">
        <v>0</v>
      </c>
      <c r="AA48" s="8">
        <v>45678</v>
      </c>
    </row>
    <row r="49" spans="1:27" ht="60" x14ac:dyDescent="0.25">
      <c r="A49" s="6" t="s">
        <v>153</v>
      </c>
      <c r="B49" s="6" t="s">
        <v>154</v>
      </c>
      <c r="C49" s="6" t="s">
        <v>155</v>
      </c>
      <c r="D49" s="7" t="s">
        <v>0</v>
      </c>
      <c r="E49" s="7" t="s">
        <v>0</v>
      </c>
      <c r="F49" s="7" t="s">
        <v>0</v>
      </c>
      <c r="G49" s="7" t="s">
        <v>0</v>
      </c>
      <c r="H49" s="7" t="s">
        <v>35</v>
      </c>
      <c r="I49" s="7" t="s">
        <v>0</v>
      </c>
      <c r="J49" s="7" t="s">
        <v>0</v>
      </c>
      <c r="K49" s="7" t="s">
        <v>0</v>
      </c>
      <c r="L49" s="7" t="s">
        <v>0</v>
      </c>
      <c r="M49" s="7" t="s">
        <v>0</v>
      </c>
      <c r="N49" s="7" t="s">
        <v>0</v>
      </c>
      <c r="O49" s="7" t="s">
        <v>0</v>
      </c>
      <c r="P49" s="7" t="s">
        <v>0</v>
      </c>
      <c r="Q49" s="7" t="s">
        <v>0</v>
      </c>
      <c r="R49" s="7" t="s">
        <v>0</v>
      </c>
      <c r="S49" s="7" t="s">
        <v>0</v>
      </c>
      <c r="T49" s="7" t="s">
        <v>0</v>
      </c>
      <c r="U49" s="7" t="s">
        <v>0</v>
      </c>
      <c r="V49" s="7" t="s">
        <v>0</v>
      </c>
      <c r="W49" s="16" t="str">
        <f>HYPERLINK("http://www.aruplab.com/Testing-Information/resources/HotLines/HotLineDocs/Jan2025QHL/2007549.pdf","H")</f>
        <v>H</v>
      </c>
      <c r="X49" s="7" t="s">
        <v>0</v>
      </c>
      <c r="Y49" s="7" t="s">
        <v>0</v>
      </c>
      <c r="Z49" s="7" t="s">
        <v>0</v>
      </c>
      <c r="AA49" s="8">
        <v>45678</v>
      </c>
    </row>
    <row r="50" spans="1:27" ht="60" x14ac:dyDescent="0.25">
      <c r="A50" s="6" t="s">
        <v>156</v>
      </c>
      <c r="B50" s="6" t="s">
        <v>157</v>
      </c>
      <c r="C50" s="6" t="s">
        <v>158</v>
      </c>
      <c r="D50" s="7" t="s">
        <v>0</v>
      </c>
      <c r="E50" s="7" t="s">
        <v>35</v>
      </c>
      <c r="F50" s="7" t="s">
        <v>0</v>
      </c>
      <c r="G50" s="7" t="s">
        <v>0</v>
      </c>
      <c r="H50" s="7" t="s">
        <v>0</v>
      </c>
      <c r="I50" s="7" t="s">
        <v>0</v>
      </c>
      <c r="J50" s="7" t="s">
        <v>0</v>
      </c>
      <c r="K50" s="7" t="s">
        <v>0</v>
      </c>
      <c r="L50" s="7" t="s">
        <v>35</v>
      </c>
      <c r="M50" s="7" t="s">
        <v>0</v>
      </c>
      <c r="N50" s="7" t="s">
        <v>0</v>
      </c>
      <c r="O50" s="7" t="s">
        <v>0</v>
      </c>
      <c r="P50" s="7" t="s">
        <v>35</v>
      </c>
      <c r="Q50" s="7" t="s">
        <v>0</v>
      </c>
      <c r="R50" s="7" t="s">
        <v>0</v>
      </c>
      <c r="S50" s="7" t="s">
        <v>0</v>
      </c>
      <c r="T50" s="7" t="s">
        <v>0</v>
      </c>
      <c r="U50" s="7" t="s">
        <v>0</v>
      </c>
      <c r="V50" s="7" t="s">
        <v>0</v>
      </c>
      <c r="W50" s="16" t="str">
        <f>HYPERLINK("http://www.aruplab.com/Testing-Information/resources/HotLines/HotLineDocs/Jan2025QHL/2010138.pdf","H")</f>
        <v>H</v>
      </c>
      <c r="X50" s="16" t="str">
        <f>HYPERLINK("http://www.aruplab.com/Testing-Information/resources/HotLines/TDMix/Jan2025QHL/2010138.xlsx","T")</f>
        <v>T</v>
      </c>
      <c r="Y50" s="16" t="str">
        <f>HYPERLINK("http://www.aruplab.com/Testing-Information/resources/HotLines/Sample_Reports/Jan2025QHL/2010138_RUNX1RUNX1T1 AML1ETO t8,21 Detection, Quantitative_AML1-ETO Q.pdf","E")</f>
        <v>E</v>
      </c>
      <c r="Z50" s="7" t="s">
        <v>0</v>
      </c>
      <c r="AA50" s="8">
        <v>45678</v>
      </c>
    </row>
    <row r="51" spans="1:27" ht="30" x14ac:dyDescent="0.25">
      <c r="A51" s="6" t="s">
        <v>159</v>
      </c>
      <c r="B51" s="6" t="s">
        <v>160</v>
      </c>
      <c r="C51" s="6" t="s">
        <v>161</v>
      </c>
      <c r="D51" s="7" t="s">
        <v>0</v>
      </c>
      <c r="E51" s="7" t="s">
        <v>0</v>
      </c>
      <c r="F51" s="7" t="s">
        <v>35</v>
      </c>
      <c r="G51" s="7" t="s">
        <v>35</v>
      </c>
      <c r="H51" s="7" t="s">
        <v>35</v>
      </c>
      <c r="I51" s="7" t="s">
        <v>0</v>
      </c>
      <c r="J51" s="7" t="s">
        <v>0</v>
      </c>
      <c r="K51" s="7" t="s">
        <v>0</v>
      </c>
      <c r="L51" s="7" t="s">
        <v>0</v>
      </c>
      <c r="M51" s="7" t="s">
        <v>0</v>
      </c>
      <c r="N51" s="7" t="s">
        <v>0</v>
      </c>
      <c r="O51" s="7" t="s">
        <v>0</v>
      </c>
      <c r="P51" s="7" t="s">
        <v>0</v>
      </c>
      <c r="Q51" s="7" t="s">
        <v>0</v>
      </c>
      <c r="R51" s="7" t="s">
        <v>0</v>
      </c>
      <c r="S51" s="7" t="s">
        <v>0</v>
      </c>
      <c r="T51" s="7" t="s">
        <v>0</v>
      </c>
      <c r="U51" s="7" t="s">
        <v>0</v>
      </c>
      <c r="V51" s="7" t="s">
        <v>0</v>
      </c>
      <c r="W51" s="16" t="str">
        <f>HYPERLINK("http://www.aruplab.com/Testing-Information/resources/HotLines/HotLineDocs/Jan2025QHL/2010905.pdf","H")</f>
        <v>H</v>
      </c>
      <c r="X51" s="7" t="s">
        <v>0</v>
      </c>
      <c r="Y51" s="7" t="s">
        <v>0</v>
      </c>
      <c r="Z51" s="7" t="s">
        <v>0</v>
      </c>
      <c r="AA51" s="8">
        <v>45678</v>
      </c>
    </row>
    <row r="52" spans="1:27" ht="45" x14ac:dyDescent="0.25">
      <c r="A52" s="6" t="s">
        <v>162</v>
      </c>
      <c r="B52" s="6" t="s">
        <v>163</v>
      </c>
      <c r="C52" s="6" t="s">
        <v>164</v>
      </c>
      <c r="D52" s="7" t="s">
        <v>0</v>
      </c>
      <c r="E52" s="7" t="s">
        <v>35</v>
      </c>
      <c r="F52" s="7" t="s">
        <v>0</v>
      </c>
      <c r="G52" s="7" t="s">
        <v>0</v>
      </c>
      <c r="H52" s="7" t="s">
        <v>0</v>
      </c>
      <c r="I52" s="7" t="s">
        <v>0</v>
      </c>
      <c r="J52" s="7" t="s">
        <v>0</v>
      </c>
      <c r="K52" s="7" t="s">
        <v>0</v>
      </c>
      <c r="L52" s="7" t="s">
        <v>35</v>
      </c>
      <c r="M52" s="7" t="s">
        <v>0</v>
      </c>
      <c r="N52" s="7" t="s">
        <v>0</v>
      </c>
      <c r="O52" s="7" t="s">
        <v>0</v>
      </c>
      <c r="P52" s="7" t="s">
        <v>35</v>
      </c>
      <c r="Q52" s="7" t="s">
        <v>0</v>
      </c>
      <c r="R52" s="7" t="s">
        <v>0</v>
      </c>
      <c r="S52" s="7" t="s">
        <v>0</v>
      </c>
      <c r="T52" s="7" t="s">
        <v>0</v>
      </c>
      <c r="U52" s="7" t="s">
        <v>0</v>
      </c>
      <c r="V52" s="7" t="s">
        <v>0</v>
      </c>
      <c r="W52" s="16" t="str">
        <f>HYPERLINK("http://www.aruplab.com/Testing-Information/resources/HotLines/HotLineDocs/Jan2025QHL/2011114.pdf","H")</f>
        <v>H</v>
      </c>
      <c r="X52" s="16" t="str">
        <f>HYPERLINK("http://www.aruplab.com/Testing-Information/resources/HotLines/TDMix/Jan2025QHL/2011114.xlsx","T")</f>
        <v>T</v>
      </c>
      <c r="Y52" s="16" t="str">
        <f>HYPERLINK("http://www.aruplab.com/Testing-Information/resources/HotLines/Sample_Reports/Jan2025QHL/2011114_CBFBMYH11 inv16 Detection, Quantitative_INV 16 QNT.pdf","E")</f>
        <v>E</v>
      </c>
      <c r="Z52" s="7" t="s">
        <v>0</v>
      </c>
      <c r="AA52" s="8">
        <v>45678</v>
      </c>
    </row>
    <row r="53" spans="1:27" ht="45" x14ac:dyDescent="0.25">
      <c r="A53" s="6" t="s">
        <v>165</v>
      </c>
      <c r="B53" s="6" t="s">
        <v>166</v>
      </c>
      <c r="C53" s="6" t="s">
        <v>167</v>
      </c>
      <c r="D53" s="7" t="s">
        <v>0</v>
      </c>
      <c r="E53" s="7" t="s">
        <v>0</v>
      </c>
      <c r="F53" s="7" t="s">
        <v>0</v>
      </c>
      <c r="G53" s="7" t="s">
        <v>0</v>
      </c>
      <c r="H53" s="7" t="s">
        <v>35</v>
      </c>
      <c r="I53" s="7" t="s">
        <v>0</v>
      </c>
      <c r="J53" s="7" t="s">
        <v>0</v>
      </c>
      <c r="K53" s="7" t="s">
        <v>0</v>
      </c>
      <c r="L53" s="7" t="s">
        <v>0</v>
      </c>
      <c r="M53" s="7" t="s">
        <v>0</v>
      </c>
      <c r="N53" s="7" t="s">
        <v>0</v>
      </c>
      <c r="O53" s="7" t="s">
        <v>0</v>
      </c>
      <c r="P53" s="7" t="s">
        <v>0</v>
      </c>
      <c r="Q53" s="7" t="s">
        <v>0</v>
      </c>
      <c r="R53" s="7" t="s">
        <v>0</v>
      </c>
      <c r="S53" s="7" t="s">
        <v>0</v>
      </c>
      <c r="T53" s="7" t="s">
        <v>0</v>
      </c>
      <c r="U53" s="7" t="s">
        <v>0</v>
      </c>
      <c r="V53" s="7" t="s">
        <v>0</v>
      </c>
      <c r="W53" s="16" t="str">
        <f>HYPERLINK("http://www.aruplab.com/Testing-Information/resources/HotLines/HotLineDocs/Jan2025QHL/2011487.pdf","H")</f>
        <v>H</v>
      </c>
      <c r="X53" s="7" t="s">
        <v>0</v>
      </c>
      <c r="Y53" s="7" t="s">
        <v>0</v>
      </c>
      <c r="Z53" s="7" t="s">
        <v>0</v>
      </c>
      <c r="AA53" s="8">
        <v>45678</v>
      </c>
    </row>
    <row r="54" spans="1:27" ht="60" x14ac:dyDescent="0.25">
      <c r="A54" s="6" t="s">
        <v>168</v>
      </c>
      <c r="B54" s="6" t="s">
        <v>169</v>
      </c>
      <c r="C54" s="6" t="s">
        <v>170</v>
      </c>
      <c r="D54" s="7" t="s">
        <v>0</v>
      </c>
      <c r="E54" s="7" t="s">
        <v>0</v>
      </c>
      <c r="F54" s="7" t="s">
        <v>35</v>
      </c>
      <c r="G54" s="7" t="s">
        <v>0</v>
      </c>
      <c r="H54" s="7" t="s">
        <v>0</v>
      </c>
      <c r="I54" s="7" t="s">
        <v>0</v>
      </c>
      <c r="J54" s="7" t="s">
        <v>0</v>
      </c>
      <c r="K54" s="7" t="s">
        <v>0</v>
      </c>
      <c r="L54" s="7" t="s">
        <v>0</v>
      </c>
      <c r="M54" s="7" t="s">
        <v>0</v>
      </c>
      <c r="N54" s="7" t="s">
        <v>0</v>
      </c>
      <c r="O54" s="7" t="s">
        <v>0</v>
      </c>
      <c r="P54" s="7" t="s">
        <v>0</v>
      </c>
      <c r="Q54" s="7" t="s">
        <v>0</v>
      </c>
      <c r="R54" s="7" t="s">
        <v>0</v>
      </c>
      <c r="S54" s="7" t="s">
        <v>0</v>
      </c>
      <c r="T54" s="7" t="s">
        <v>0</v>
      </c>
      <c r="U54" s="7" t="s">
        <v>0</v>
      </c>
      <c r="V54" s="7" t="s">
        <v>0</v>
      </c>
      <c r="W54" s="16" t="str">
        <f>HYPERLINK("http://www.aruplab.com/Testing-Information/resources/HotLines/HotLineDocs/Jan2025QHL/2011699.pdf","H")</f>
        <v>H</v>
      </c>
      <c r="X54" s="7" t="s">
        <v>0</v>
      </c>
      <c r="Y54" s="7" t="s">
        <v>0</v>
      </c>
      <c r="Z54" s="7" t="s">
        <v>0</v>
      </c>
      <c r="AA54" s="8">
        <v>45678</v>
      </c>
    </row>
    <row r="55" spans="1:27" ht="60" x14ac:dyDescent="0.25">
      <c r="A55" s="6" t="s">
        <v>171</v>
      </c>
      <c r="B55" s="6" t="s">
        <v>172</v>
      </c>
      <c r="C55" s="6" t="s">
        <v>173</v>
      </c>
      <c r="D55" s="7" t="s">
        <v>0</v>
      </c>
      <c r="E55" s="7" t="s">
        <v>0</v>
      </c>
      <c r="F55" s="7" t="s">
        <v>35</v>
      </c>
      <c r="G55" s="7" t="s">
        <v>0</v>
      </c>
      <c r="H55" s="7" t="s">
        <v>0</v>
      </c>
      <c r="I55" s="7" t="s">
        <v>0</v>
      </c>
      <c r="J55" s="7" t="s">
        <v>0</v>
      </c>
      <c r="K55" s="7" t="s">
        <v>0</v>
      </c>
      <c r="L55" s="7" t="s">
        <v>0</v>
      </c>
      <c r="M55" s="7" t="s">
        <v>0</v>
      </c>
      <c r="N55" s="7" t="s">
        <v>0</v>
      </c>
      <c r="O55" s="7" t="s">
        <v>0</v>
      </c>
      <c r="P55" s="7" t="s">
        <v>0</v>
      </c>
      <c r="Q55" s="7" t="s">
        <v>0</v>
      </c>
      <c r="R55" s="7" t="s">
        <v>0</v>
      </c>
      <c r="S55" s="7" t="s">
        <v>0</v>
      </c>
      <c r="T55" s="7" t="s">
        <v>0</v>
      </c>
      <c r="U55" s="7" t="s">
        <v>0</v>
      </c>
      <c r="V55" s="7" t="s">
        <v>0</v>
      </c>
      <c r="W55" s="16" t="str">
        <f>HYPERLINK("http://www.aruplab.com/Testing-Information/resources/HotLines/HotLineDocs/Jan2025QHL/2011828.pdf","H")</f>
        <v>H</v>
      </c>
      <c r="X55" s="7" t="s">
        <v>0</v>
      </c>
      <c r="Y55" s="7" t="s">
        <v>0</v>
      </c>
      <c r="Z55" s="7" t="s">
        <v>0</v>
      </c>
      <c r="AA55" s="8">
        <v>45678</v>
      </c>
    </row>
    <row r="56" spans="1:27" ht="45" x14ac:dyDescent="0.25">
      <c r="A56" s="6" t="s">
        <v>174</v>
      </c>
      <c r="B56" s="6" t="s">
        <v>175</v>
      </c>
      <c r="C56" s="6" t="s">
        <v>176</v>
      </c>
      <c r="D56" s="7" t="s">
        <v>0</v>
      </c>
      <c r="E56" s="7" t="s">
        <v>0</v>
      </c>
      <c r="F56" s="7" t="s">
        <v>0</v>
      </c>
      <c r="G56" s="7" t="s">
        <v>0</v>
      </c>
      <c r="H56" s="7" t="s">
        <v>35</v>
      </c>
      <c r="I56" s="7" t="s">
        <v>0</v>
      </c>
      <c r="J56" s="7" t="s">
        <v>0</v>
      </c>
      <c r="K56" s="7" t="s">
        <v>0</v>
      </c>
      <c r="L56" s="7" t="s">
        <v>0</v>
      </c>
      <c r="M56" s="7" t="s">
        <v>0</v>
      </c>
      <c r="N56" s="7" t="s">
        <v>0</v>
      </c>
      <c r="O56" s="7" t="s">
        <v>0</v>
      </c>
      <c r="P56" s="7" t="s">
        <v>0</v>
      </c>
      <c r="Q56" s="7" t="s">
        <v>0</v>
      </c>
      <c r="R56" s="7" t="s">
        <v>0</v>
      </c>
      <c r="S56" s="7" t="s">
        <v>0</v>
      </c>
      <c r="T56" s="7" t="s">
        <v>0</v>
      </c>
      <c r="U56" s="7" t="s">
        <v>0</v>
      </c>
      <c r="V56" s="7" t="s">
        <v>0</v>
      </c>
      <c r="W56" s="16" t="str">
        <f>HYPERLINK("http://www.aruplab.com/Testing-Information/resources/HotLines/HotLineDocs/Jan2025QHL/2012259.pdf","H")</f>
        <v>H</v>
      </c>
      <c r="X56" s="7" t="s">
        <v>0</v>
      </c>
      <c r="Y56" s="7" t="s">
        <v>0</v>
      </c>
      <c r="Z56" s="7" t="s">
        <v>0</v>
      </c>
      <c r="AA56" s="8">
        <v>45678</v>
      </c>
    </row>
    <row r="57" spans="1:27" ht="60" x14ac:dyDescent="0.25">
      <c r="A57" s="6" t="s">
        <v>177</v>
      </c>
      <c r="B57" s="6" t="s">
        <v>178</v>
      </c>
      <c r="C57" s="6" t="s">
        <v>179</v>
      </c>
      <c r="D57" s="7" t="s">
        <v>0</v>
      </c>
      <c r="E57" s="7" t="s">
        <v>0</v>
      </c>
      <c r="F57" s="7" t="s">
        <v>35</v>
      </c>
      <c r="G57" s="7" t="s">
        <v>0</v>
      </c>
      <c r="H57" s="7" t="s">
        <v>0</v>
      </c>
      <c r="I57" s="7" t="s">
        <v>0</v>
      </c>
      <c r="J57" s="7" t="s">
        <v>0</v>
      </c>
      <c r="K57" s="7" t="s">
        <v>0</v>
      </c>
      <c r="L57" s="7" t="s">
        <v>0</v>
      </c>
      <c r="M57" s="7" t="s">
        <v>0</v>
      </c>
      <c r="N57" s="7" t="s">
        <v>0</v>
      </c>
      <c r="O57" s="7" t="s">
        <v>0</v>
      </c>
      <c r="P57" s="7" t="s">
        <v>0</v>
      </c>
      <c r="Q57" s="7" t="s">
        <v>0</v>
      </c>
      <c r="R57" s="7" t="s">
        <v>0</v>
      </c>
      <c r="S57" s="7" t="s">
        <v>0</v>
      </c>
      <c r="T57" s="7" t="s">
        <v>0</v>
      </c>
      <c r="U57" s="7" t="s">
        <v>0</v>
      </c>
      <c r="V57" s="7" t="s">
        <v>0</v>
      </c>
      <c r="W57" s="16" t="str">
        <f>HYPERLINK("http://www.aruplab.com/Testing-Information/resources/HotLines/HotLineDocs/Jan2025QHL/2013320.pdf","H")</f>
        <v>H</v>
      </c>
      <c r="X57" s="7" t="s">
        <v>0</v>
      </c>
      <c r="Y57" s="7" t="s">
        <v>0</v>
      </c>
      <c r="Z57" s="7" t="s">
        <v>0</v>
      </c>
      <c r="AA57" s="8">
        <v>45678</v>
      </c>
    </row>
    <row r="58" spans="1:27" ht="45" x14ac:dyDescent="0.25">
      <c r="A58" s="6" t="s">
        <v>180</v>
      </c>
      <c r="B58" s="6" t="s">
        <v>181</v>
      </c>
      <c r="C58" s="6" t="s">
        <v>182</v>
      </c>
      <c r="D58" s="7" t="s">
        <v>0</v>
      </c>
      <c r="E58" s="7" t="s">
        <v>0</v>
      </c>
      <c r="F58" s="7" t="s">
        <v>35</v>
      </c>
      <c r="G58" s="7" t="s">
        <v>0</v>
      </c>
      <c r="H58" s="7" t="s">
        <v>0</v>
      </c>
      <c r="I58" s="7" t="s">
        <v>0</v>
      </c>
      <c r="J58" s="7" t="s">
        <v>0</v>
      </c>
      <c r="K58" s="7" t="s">
        <v>0</v>
      </c>
      <c r="L58" s="7" t="s">
        <v>0</v>
      </c>
      <c r="M58" s="7" t="s">
        <v>0</v>
      </c>
      <c r="N58" s="7" t="s">
        <v>0</v>
      </c>
      <c r="O58" s="7" t="s">
        <v>0</v>
      </c>
      <c r="P58" s="7" t="s">
        <v>0</v>
      </c>
      <c r="Q58" s="7" t="s">
        <v>0</v>
      </c>
      <c r="R58" s="7" t="s">
        <v>0</v>
      </c>
      <c r="S58" s="7" t="s">
        <v>0</v>
      </c>
      <c r="T58" s="7" t="s">
        <v>0</v>
      </c>
      <c r="U58" s="7" t="s">
        <v>0</v>
      </c>
      <c r="V58" s="7" t="s">
        <v>0</v>
      </c>
      <c r="W58" s="16" t="str">
        <f>HYPERLINK("http://www.aruplab.com/Testing-Information/resources/HotLines/HotLineDocs/Jan2025QHL/2013662.pdf","H")</f>
        <v>H</v>
      </c>
      <c r="X58" s="7" t="s">
        <v>0</v>
      </c>
      <c r="Y58" s="7" t="s">
        <v>0</v>
      </c>
      <c r="Z58" s="7" t="s">
        <v>0</v>
      </c>
      <c r="AA58" s="8">
        <v>45678</v>
      </c>
    </row>
    <row r="59" spans="1:27" ht="75" x14ac:dyDescent="0.25">
      <c r="A59" s="6" t="s">
        <v>183</v>
      </c>
      <c r="B59" s="6" t="s">
        <v>184</v>
      </c>
      <c r="C59" s="6" t="s">
        <v>185</v>
      </c>
      <c r="D59" s="7" t="s">
        <v>0</v>
      </c>
      <c r="E59" s="7" t="s">
        <v>0</v>
      </c>
      <c r="F59" s="7" t="s">
        <v>0</v>
      </c>
      <c r="G59" s="7" t="s">
        <v>0</v>
      </c>
      <c r="H59" s="7" t="s">
        <v>0</v>
      </c>
      <c r="I59" s="7" t="s">
        <v>0</v>
      </c>
      <c r="J59" s="7" t="s">
        <v>0</v>
      </c>
      <c r="K59" s="7" t="s">
        <v>0</v>
      </c>
      <c r="L59" s="7" t="s">
        <v>0</v>
      </c>
      <c r="M59" s="7" t="s">
        <v>0</v>
      </c>
      <c r="N59" s="7" t="s">
        <v>0</v>
      </c>
      <c r="O59" s="7" t="s">
        <v>0</v>
      </c>
      <c r="P59" s="7" t="s">
        <v>0</v>
      </c>
      <c r="Q59" s="7" t="s">
        <v>0</v>
      </c>
      <c r="R59" s="7" t="s">
        <v>0</v>
      </c>
      <c r="S59" s="7" t="s">
        <v>0</v>
      </c>
      <c r="T59" s="7" t="s">
        <v>0</v>
      </c>
      <c r="U59" s="7" t="s">
        <v>35</v>
      </c>
      <c r="V59" s="7" t="s">
        <v>0</v>
      </c>
      <c r="W59" s="16" t="str">
        <f>HYPERLINK("http://www.aruplab.com/Testing-Information/resources/HotLines/HotLineDocs/Jan2025QHL/2024.12.06 Jan Quarterly Hotline Inactivations.pdf","H")</f>
        <v>H</v>
      </c>
      <c r="X59" s="7" t="s">
        <v>0</v>
      </c>
      <c r="Y59" s="7" t="s">
        <v>0</v>
      </c>
      <c r="Z59" s="7" t="s">
        <v>0</v>
      </c>
      <c r="AA59" s="8">
        <v>45678</v>
      </c>
    </row>
    <row r="60" spans="1:27" ht="60" x14ac:dyDescent="0.25">
      <c r="A60" s="6" t="s">
        <v>186</v>
      </c>
      <c r="B60" s="6" t="s">
        <v>187</v>
      </c>
      <c r="C60" s="6" t="s">
        <v>188</v>
      </c>
      <c r="D60" s="7" t="s">
        <v>0</v>
      </c>
      <c r="E60" s="7" t="s">
        <v>35</v>
      </c>
      <c r="F60" s="7" t="s">
        <v>0</v>
      </c>
      <c r="G60" s="7" t="s">
        <v>0</v>
      </c>
      <c r="H60" s="7" t="s">
        <v>0</v>
      </c>
      <c r="I60" s="7" t="s">
        <v>0</v>
      </c>
      <c r="J60" s="7" t="s">
        <v>35</v>
      </c>
      <c r="K60" s="7" t="s">
        <v>0</v>
      </c>
      <c r="L60" s="7" t="s">
        <v>35</v>
      </c>
      <c r="M60" s="7" t="s">
        <v>0</v>
      </c>
      <c r="N60" s="7" t="s">
        <v>0</v>
      </c>
      <c r="O60" s="7" t="s">
        <v>0</v>
      </c>
      <c r="P60" s="7" t="s">
        <v>0</v>
      </c>
      <c r="Q60" s="7" t="s">
        <v>0</v>
      </c>
      <c r="R60" s="7" t="s">
        <v>0</v>
      </c>
      <c r="S60" s="7" t="s">
        <v>0</v>
      </c>
      <c r="T60" s="7" t="s">
        <v>0</v>
      </c>
      <c r="U60" s="7" t="s">
        <v>0</v>
      </c>
      <c r="V60" s="7" t="s">
        <v>0</v>
      </c>
      <c r="W60" s="16" t="str">
        <f>HYPERLINK("http://www.aruplab.com/Testing-Information/resources/HotLines/HotLineDocs/Jan2025QHL/3000256.pdf","H")</f>
        <v>H</v>
      </c>
      <c r="X60" s="16" t="str">
        <f>HYPERLINK("http://www.aruplab.com/Testing-Information/resources/HotLines/TDMix/Jan2025QHL/3000256.xlsx","T")</f>
        <v>T</v>
      </c>
      <c r="Y60" s="16" t="str">
        <f>HYPERLINK("http://www.aruplab.com/Testing-Information/resources/HotLines/Sample_Reports/Jan2025QHL/3000256_Tetrahydrocannabinol THC Metabolite Umbilical Cord Tissue Qualitative_THC QQQ CD.pdf","E")</f>
        <v>E</v>
      </c>
      <c r="Z60" s="7" t="s">
        <v>0</v>
      </c>
      <c r="AA60" s="8">
        <v>45678</v>
      </c>
    </row>
    <row r="61" spans="1:27" ht="30" x14ac:dyDescent="0.25">
      <c r="A61" s="6" t="s">
        <v>189</v>
      </c>
      <c r="B61" s="6" t="s">
        <v>190</v>
      </c>
      <c r="C61" s="6" t="s">
        <v>191</v>
      </c>
      <c r="D61" s="7" t="s">
        <v>0</v>
      </c>
      <c r="E61" s="7" t="s">
        <v>0</v>
      </c>
      <c r="F61" s="7" t="s">
        <v>35</v>
      </c>
      <c r="G61" s="7" t="s">
        <v>0</v>
      </c>
      <c r="H61" s="7" t="s">
        <v>35</v>
      </c>
      <c r="I61" s="7" t="s">
        <v>0</v>
      </c>
      <c r="J61" s="7" t="s">
        <v>0</v>
      </c>
      <c r="K61" s="7" t="s">
        <v>0</v>
      </c>
      <c r="L61" s="7" t="s">
        <v>0</v>
      </c>
      <c r="M61" s="7" t="s">
        <v>0</v>
      </c>
      <c r="N61" s="7" t="s">
        <v>0</v>
      </c>
      <c r="O61" s="7" t="s">
        <v>0</v>
      </c>
      <c r="P61" s="7" t="s">
        <v>0</v>
      </c>
      <c r="Q61" s="7" t="s">
        <v>0</v>
      </c>
      <c r="R61" s="7" t="s">
        <v>0</v>
      </c>
      <c r="S61" s="7" t="s">
        <v>0</v>
      </c>
      <c r="T61" s="7" t="s">
        <v>0</v>
      </c>
      <c r="U61" s="7" t="s">
        <v>0</v>
      </c>
      <c r="V61" s="7" t="s">
        <v>0</v>
      </c>
      <c r="W61" s="16" t="str">
        <f>HYPERLINK("http://www.aruplab.com/Testing-Information/resources/HotLines/HotLineDocs/Jan2025QHL/3001410.pdf","H")</f>
        <v>H</v>
      </c>
      <c r="X61" s="7" t="s">
        <v>0</v>
      </c>
      <c r="Y61" s="7" t="s">
        <v>0</v>
      </c>
      <c r="Z61" s="7" t="s">
        <v>0</v>
      </c>
      <c r="AA61" s="8">
        <v>45678</v>
      </c>
    </row>
    <row r="62" spans="1:27" ht="90" x14ac:dyDescent="0.25">
      <c r="A62" s="6" t="s">
        <v>192</v>
      </c>
      <c r="B62" s="6" t="s">
        <v>193</v>
      </c>
      <c r="C62" s="6" t="s">
        <v>194</v>
      </c>
      <c r="D62" s="7" t="s">
        <v>0</v>
      </c>
      <c r="E62" s="7" t="s">
        <v>0</v>
      </c>
      <c r="F62" s="7" t="s">
        <v>0</v>
      </c>
      <c r="G62" s="7" t="s">
        <v>0</v>
      </c>
      <c r="H62" s="7" t="s">
        <v>0</v>
      </c>
      <c r="I62" s="7" t="s">
        <v>0</v>
      </c>
      <c r="J62" s="7" t="s">
        <v>0</v>
      </c>
      <c r="K62" s="7" t="s">
        <v>0</v>
      </c>
      <c r="L62" s="7" t="s">
        <v>0</v>
      </c>
      <c r="M62" s="7" t="s">
        <v>0</v>
      </c>
      <c r="N62" s="7" t="s">
        <v>0</v>
      </c>
      <c r="O62" s="7" t="s">
        <v>0</v>
      </c>
      <c r="P62" s="7" t="s">
        <v>0</v>
      </c>
      <c r="Q62" s="7" t="s">
        <v>0</v>
      </c>
      <c r="R62" s="7" t="s">
        <v>0</v>
      </c>
      <c r="S62" s="7" t="s">
        <v>0</v>
      </c>
      <c r="T62" s="7" t="s">
        <v>0</v>
      </c>
      <c r="U62" s="7" t="s">
        <v>35</v>
      </c>
      <c r="V62" s="7" t="s">
        <v>0</v>
      </c>
      <c r="W62" s="16" t="str">
        <f>HYPERLINK("http://www.aruplab.com/Testing-Information/resources/HotLines/HotLineDocs/Jan2025QHL/2024.12.06 Jan Quarterly Hotline Inactivations.pdf","H")</f>
        <v>H</v>
      </c>
      <c r="X62" s="7" t="s">
        <v>0</v>
      </c>
      <c r="Y62" s="7" t="s">
        <v>0</v>
      </c>
      <c r="Z62" s="7" t="s">
        <v>0</v>
      </c>
      <c r="AA62" s="8">
        <v>45678</v>
      </c>
    </row>
    <row r="63" spans="1:27" ht="90" x14ac:dyDescent="0.25">
      <c r="A63" s="6" t="s">
        <v>195</v>
      </c>
      <c r="B63" s="6" t="s">
        <v>196</v>
      </c>
      <c r="C63" s="6" t="s">
        <v>197</v>
      </c>
      <c r="D63" s="7" t="s">
        <v>0</v>
      </c>
      <c r="E63" s="7" t="s">
        <v>0</v>
      </c>
      <c r="F63" s="7" t="s">
        <v>0</v>
      </c>
      <c r="G63" s="7" t="s">
        <v>0</v>
      </c>
      <c r="H63" s="7" t="s">
        <v>0</v>
      </c>
      <c r="I63" s="7" t="s">
        <v>0</v>
      </c>
      <c r="J63" s="7" t="s">
        <v>0</v>
      </c>
      <c r="K63" s="7" t="s">
        <v>0</v>
      </c>
      <c r="L63" s="7" t="s">
        <v>0</v>
      </c>
      <c r="M63" s="7" t="s">
        <v>0</v>
      </c>
      <c r="N63" s="7" t="s">
        <v>0</v>
      </c>
      <c r="O63" s="7" t="s">
        <v>0</v>
      </c>
      <c r="P63" s="7" t="s">
        <v>0</v>
      </c>
      <c r="Q63" s="7" t="s">
        <v>0</v>
      </c>
      <c r="R63" s="7" t="s">
        <v>0</v>
      </c>
      <c r="S63" s="7" t="s">
        <v>0</v>
      </c>
      <c r="T63" s="7" t="s">
        <v>0</v>
      </c>
      <c r="U63" s="7" t="s">
        <v>35</v>
      </c>
      <c r="V63" s="7" t="s">
        <v>0</v>
      </c>
      <c r="W63" s="16" t="str">
        <f>HYPERLINK("http://www.aruplab.com/Testing-Information/resources/HotLines/HotLineDocs/Jan2025QHL/2024.12.06 Jan Quarterly Hotline Inactivations.pdf","H")</f>
        <v>H</v>
      </c>
      <c r="X63" s="7" t="s">
        <v>0</v>
      </c>
      <c r="Y63" s="7" t="s">
        <v>0</v>
      </c>
      <c r="Z63" s="7" t="s">
        <v>0</v>
      </c>
      <c r="AA63" s="8">
        <v>45678</v>
      </c>
    </row>
    <row r="64" spans="1:27" ht="90" x14ac:dyDescent="0.25">
      <c r="A64" s="6" t="s">
        <v>198</v>
      </c>
      <c r="B64" s="6" t="s">
        <v>199</v>
      </c>
      <c r="C64" s="6" t="s">
        <v>200</v>
      </c>
      <c r="D64" s="7" t="s">
        <v>0</v>
      </c>
      <c r="E64" s="7" t="s">
        <v>0</v>
      </c>
      <c r="F64" s="7" t="s">
        <v>0</v>
      </c>
      <c r="G64" s="7" t="s">
        <v>0</v>
      </c>
      <c r="H64" s="7" t="s">
        <v>0</v>
      </c>
      <c r="I64" s="7" t="s">
        <v>0</v>
      </c>
      <c r="J64" s="7" t="s">
        <v>0</v>
      </c>
      <c r="K64" s="7" t="s">
        <v>0</v>
      </c>
      <c r="L64" s="7" t="s">
        <v>0</v>
      </c>
      <c r="M64" s="7" t="s">
        <v>0</v>
      </c>
      <c r="N64" s="7" t="s">
        <v>0</v>
      </c>
      <c r="O64" s="7" t="s">
        <v>0</v>
      </c>
      <c r="P64" s="7" t="s">
        <v>0</v>
      </c>
      <c r="Q64" s="7" t="s">
        <v>0</v>
      </c>
      <c r="R64" s="7" t="s">
        <v>0</v>
      </c>
      <c r="S64" s="7" t="s">
        <v>0</v>
      </c>
      <c r="T64" s="7" t="s">
        <v>0</v>
      </c>
      <c r="U64" s="7" t="s">
        <v>35</v>
      </c>
      <c r="V64" s="7" t="s">
        <v>0</v>
      </c>
      <c r="W64" s="16" t="str">
        <f>HYPERLINK("http://www.aruplab.com/Testing-Information/resources/HotLines/HotLineDocs/Jan2025QHL/2024.12.06 Jan Quarterly Hotline Inactivations.pdf","H")</f>
        <v>H</v>
      </c>
      <c r="X64" s="7" t="s">
        <v>0</v>
      </c>
      <c r="Y64" s="7" t="s">
        <v>0</v>
      </c>
      <c r="Z64" s="7" t="s">
        <v>0</v>
      </c>
      <c r="AA64" s="8">
        <v>45678</v>
      </c>
    </row>
    <row r="65" spans="1:27" ht="105" x14ac:dyDescent="0.25">
      <c r="A65" s="6" t="s">
        <v>201</v>
      </c>
      <c r="B65" s="6" t="s">
        <v>202</v>
      </c>
      <c r="C65" s="6" t="s">
        <v>203</v>
      </c>
      <c r="D65" s="7" t="s">
        <v>0</v>
      </c>
      <c r="E65" s="7" t="s">
        <v>0</v>
      </c>
      <c r="F65" s="7" t="s">
        <v>0</v>
      </c>
      <c r="G65" s="7" t="s">
        <v>0</v>
      </c>
      <c r="H65" s="7" t="s">
        <v>0</v>
      </c>
      <c r="I65" s="7" t="s">
        <v>0</v>
      </c>
      <c r="J65" s="7" t="s">
        <v>0</v>
      </c>
      <c r="K65" s="7" t="s">
        <v>0</v>
      </c>
      <c r="L65" s="7" t="s">
        <v>0</v>
      </c>
      <c r="M65" s="7" t="s">
        <v>0</v>
      </c>
      <c r="N65" s="7" t="s">
        <v>0</v>
      </c>
      <c r="O65" s="7" t="s">
        <v>0</v>
      </c>
      <c r="P65" s="7" t="s">
        <v>0</v>
      </c>
      <c r="Q65" s="7" t="s">
        <v>0</v>
      </c>
      <c r="R65" s="7" t="s">
        <v>0</v>
      </c>
      <c r="S65" s="7" t="s">
        <v>0</v>
      </c>
      <c r="T65" s="7" t="s">
        <v>0</v>
      </c>
      <c r="U65" s="7" t="s">
        <v>35</v>
      </c>
      <c r="V65" s="7" t="s">
        <v>0</v>
      </c>
      <c r="W65" s="16" t="str">
        <f>HYPERLINK("http://www.aruplab.com/Testing-Information/resources/HotLines/HotLineDocs/Jan2025QHL/2024.12.06 Jan Quarterly Hotline Inactivations.pdf","H")</f>
        <v>H</v>
      </c>
      <c r="X65" s="7" t="s">
        <v>0</v>
      </c>
      <c r="Y65" s="7" t="s">
        <v>0</v>
      </c>
      <c r="Z65" s="7" t="s">
        <v>0</v>
      </c>
      <c r="AA65" s="8">
        <v>45678</v>
      </c>
    </row>
    <row r="66" spans="1:27" ht="30" x14ac:dyDescent="0.25">
      <c r="A66" s="6" t="s">
        <v>204</v>
      </c>
      <c r="B66" s="6" t="s">
        <v>205</v>
      </c>
      <c r="C66" s="6" t="s">
        <v>206</v>
      </c>
      <c r="D66" s="7" t="s">
        <v>0</v>
      </c>
      <c r="E66" s="7" t="s">
        <v>0</v>
      </c>
      <c r="F66" s="7" t="s">
        <v>35</v>
      </c>
      <c r="G66" s="7" t="s">
        <v>0</v>
      </c>
      <c r="H66" s="7" t="s">
        <v>0</v>
      </c>
      <c r="I66" s="7" t="s">
        <v>0</v>
      </c>
      <c r="J66" s="7" t="s">
        <v>0</v>
      </c>
      <c r="K66" s="7" t="s">
        <v>0</v>
      </c>
      <c r="L66" s="7" t="s">
        <v>0</v>
      </c>
      <c r="M66" s="7" t="s">
        <v>0</v>
      </c>
      <c r="N66" s="7" t="s">
        <v>0</v>
      </c>
      <c r="O66" s="7" t="s">
        <v>0</v>
      </c>
      <c r="P66" s="7" t="s">
        <v>0</v>
      </c>
      <c r="Q66" s="7" t="s">
        <v>0</v>
      </c>
      <c r="R66" s="7" t="s">
        <v>0</v>
      </c>
      <c r="S66" s="7" t="s">
        <v>0</v>
      </c>
      <c r="T66" s="7" t="s">
        <v>0</v>
      </c>
      <c r="U66" s="7" t="s">
        <v>0</v>
      </c>
      <c r="V66" s="7" t="s">
        <v>0</v>
      </c>
      <c r="W66" s="16" t="str">
        <f>HYPERLINK("http://www.aruplab.com/Testing-Information/resources/HotLines/HotLineDocs/Jan2025QHL/3002037.pdf","H")</f>
        <v>H</v>
      </c>
      <c r="X66" s="7" t="s">
        <v>0</v>
      </c>
      <c r="Y66" s="7" t="s">
        <v>0</v>
      </c>
      <c r="Z66" s="7" t="s">
        <v>0</v>
      </c>
      <c r="AA66" s="8">
        <v>45678</v>
      </c>
    </row>
    <row r="67" spans="1:27" ht="120" x14ac:dyDescent="0.25">
      <c r="A67" s="6" t="s">
        <v>207</v>
      </c>
      <c r="B67" s="6" t="s">
        <v>208</v>
      </c>
      <c r="C67" s="6" t="s">
        <v>209</v>
      </c>
      <c r="D67" s="7" t="s">
        <v>0</v>
      </c>
      <c r="E67" s="7" t="s">
        <v>0</v>
      </c>
      <c r="F67" s="7" t="s">
        <v>0</v>
      </c>
      <c r="G67" s="7" t="s">
        <v>0</v>
      </c>
      <c r="H67" s="7" t="s">
        <v>0</v>
      </c>
      <c r="I67" s="7" t="s">
        <v>0</v>
      </c>
      <c r="J67" s="7" t="s">
        <v>0</v>
      </c>
      <c r="K67" s="7" t="s">
        <v>0</v>
      </c>
      <c r="L67" s="7" t="s">
        <v>0</v>
      </c>
      <c r="M67" s="7" t="s">
        <v>0</v>
      </c>
      <c r="N67" s="7" t="s">
        <v>0</v>
      </c>
      <c r="O67" s="7" t="s">
        <v>0</v>
      </c>
      <c r="P67" s="7" t="s">
        <v>0</v>
      </c>
      <c r="Q67" s="7" t="s">
        <v>0</v>
      </c>
      <c r="R67" s="7" t="s">
        <v>0</v>
      </c>
      <c r="S67" s="7" t="s">
        <v>0</v>
      </c>
      <c r="T67" s="7" t="s">
        <v>0</v>
      </c>
      <c r="U67" s="7" t="s">
        <v>35</v>
      </c>
      <c r="V67" s="7" t="s">
        <v>0</v>
      </c>
      <c r="W67" s="16" t="str">
        <f>HYPERLINK("http://www.aruplab.com/Testing-Information/resources/HotLines/HotLineDocs/Jan2025QHL/2024.12.06 Jan Quarterly Hotline Inactivations.pdf","H")</f>
        <v>H</v>
      </c>
      <c r="X67" s="7" t="s">
        <v>0</v>
      </c>
      <c r="Y67" s="7" t="s">
        <v>0</v>
      </c>
      <c r="Z67" s="7" t="s">
        <v>0</v>
      </c>
      <c r="AA67" s="8">
        <v>45678</v>
      </c>
    </row>
    <row r="68" spans="1:27" ht="90" x14ac:dyDescent="0.25">
      <c r="A68" s="6" t="s">
        <v>210</v>
      </c>
      <c r="B68" s="6" t="s">
        <v>211</v>
      </c>
      <c r="C68" s="6" t="s">
        <v>212</v>
      </c>
      <c r="D68" s="7" t="s">
        <v>0</v>
      </c>
      <c r="E68" s="7" t="s">
        <v>0</v>
      </c>
      <c r="F68" s="7" t="s">
        <v>0</v>
      </c>
      <c r="G68" s="7" t="s">
        <v>0</v>
      </c>
      <c r="H68" s="7" t="s">
        <v>0</v>
      </c>
      <c r="I68" s="7" t="s">
        <v>0</v>
      </c>
      <c r="J68" s="7" t="s">
        <v>0</v>
      </c>
      <c r="K68" s="7" t="s">
        <v>0</v>
      </c>
      <c r="L68" s="7" t="s">
        <v>0</v>
      </c>
      <c r="M68" s="7" t="s">
        <v>0</v>
      </c>
      <c r="N68" s="7" t="s">
        <v>0</v>
      </c>
      <c r="O68" s="7" t="s">
        <v>0</v>
      </c>
      <c r="P68" s="7" t="s">
        <v>0</v>
      </c>
      <c r="Q68" s="7" t="s">
        <v>0</v>
      </c>
      <c r="R68" s="7" t="s">
        <v>0</v>
      </c>
      <c r="S68" s="7" t="s">
        <v>0</v>
      </c>
      <c r="T68" s="7" t="s">
        <v>0</v>
      </c>
      <c r="U68" s="7" t="s">
        <v>35</v>
      </c>
      <c r="V68" s="7" t="s">
        <v>0</v>
      </c>
      <c r="W68" s="16" t="str">
        <f>HYPERLINK("http://www.aruplab.com/Testing-Information/resources/HotLines/HotLineDocs/Jan2025QHL/2024.12.06 Jan Quarterly Hotline Inactivations.pdf","H")</f>
        <v>H</v>
      </c>
      <c r="X68" s="7" t="s">
        <v>0</v>
      </c>
      <c r="Y68" s="7" t="s">
        <v>0</v>
      </c>
      <c r="Z68" s="7" t="s">
        <v>0</v>
      </c>
      <c r="AA68" s="8">
        <v>45678</v>
      </c>
    </row>
    <row r="69" spans="1:27" ht="60" x14ac:dyDescent="0.25">
      <c r="A69" s="6" t="s">
        <v>213</v>
      </c>
      <c r="B69" s="6" t="s">
        <v>214</v>
      </c>
      <c r="C69" s="6" t="s">
        <v>215</v>
      </c>
      <c r="D69" s="7" t="s">
        <v>0</v>
      </c>
      <c r="E69" s="7" t="s">
        <v>0</v>
      </c>
      <c r="F69" s="7" t="s">
        <v>0</v>
      </c>
      <c r="G69" s="7" t="s">
        <v>0</v>
      </c>
      <c r="H69" s="7" t="s">
        <v>0</v>
      </c>
      <c r="I69" s="7" t="s">
        <v>35</v>
      </c>
      <c r="J69" s="7" t="s">
        <v>0</v>
      </c>
      <c r="K69" s="7" t="s">
        <v>35</v>
      </c>
      <c r="L69" s="7" t="s">
        <v>35</v>
      </c>
      <c r="M69" s="7" t="s">
        <v>0</v>
      </c>
      <c r="N69" s="7" t="s">
        <v>0</v>
      </c>
      <c r="O69" s="7" t="s">
        <v>0</v>
      </c>
      <c r="P69" s="7" t="s">
        <v>0</v>
      </c>
      <c r="Q69" s="7" t="s">
        <v>0</v>
      </c>
      <c r="R69" s="7" t="s">
        <v>0</v>
      </c>
      <c r="S69" s="7" t="s">
        <v>0</v>
      </c>
      <c r="T69" s="7" t="s">
        <v>0</v>
      </c>
      <c r="U69" s="7" t="s">
        <v>0</v>
      </c>
      <c r="V69" s="7" t="s">
        <v>0</v>
      </c>
      <c r="W69" s="16" t="str">
        <f>HYPERLINK("http://www.aruplab.com/Testing-Information/resources/HotLines/HotLineDocs/Jan2025QHL/3006371.pdf","H")</f>
        <v>H</v>
      </c>
      <c r="X69" s="16" t="str">
        <f>HYPERLINK("http://www.aruplab.com/Testing-Information/resources/HotLines/TDMix/Jan2025QHL/3006371.xlsx","T")</f>
        <v>T</v>
      </c>
      <c r="Y69" s="16" t="str">
        <f>HYPERLINK("http://www.aruplab.com/Testing-Information/resources/HotLines/Sample_Reports/Jan2025QHL/3006371_Drug Detection Panel and THC Metabolite Umbilical Cord Tissue Qualitative_C PAN_THC.pdf","E")</f>
        <v>E</v>
      </c>
      <c r="Z69" s="7" t="s">
        <v>0</v>
      </c>
      <c r="AA69" s="8">
        <v>45678</v>
      </c>
    </row>
    <row r="70" spans="1:27" ht="45" x14ac:dyDescent="0.25">
      <c r="A70" s="6" t="s">
        <v>216</v>
      </c>
      <c r="B70" s="6" t="s">
        <v>217</v>
      </c>
      <c r="C70" s="6" t="s">
        <v>218</v>
      </c>
      <c r="D70" s="7" t="s">
        <v>0</v>
      </c>
      <c r="E70" s="7" t="s">
        <v>0</v>
      </c>
      <c r="F70" s="7" t="s">
        <v>35</v>
      </c>
      <c r="G70" s="7" t="s">
        <v>35</v>
      </c>
      <c r="H70" s="7" t="s">
        <v>0</v>
      </c>
      <c r="I70" s="7" t="s">
        <v>0</v>
      </c>
      <c r="J70" s="7" t="s">
        <v>35</v>
      </c>
      <c r="K70" s="7" t="s">
        <v>35</v>
      </c>
      <c r="L70" s="7" t="s">
        <v>35</v>
      </c>
      <c r="M70" s="7" t="s">
        <v>0</v>
      </c>
      <c r="N70" s="7" t="s">
        <v>0</v>
      </c>
      <c r="O70" s="7" t="s">
        <v>0</v>
      </c>
      <c r="P70" s="7" t="s">
        <v>0</v>
      </c>
      <c r="Q70" s="7" t="s">
        <v>0</v>
      </c>
      <c r="R70" s="7" t="s">
        <v>0</v>
      </c>
      <c r="S70" s="7" t="s">
        <v>0</v>
      </c>
      <c r="T70" s="7" t="s">
        <v>0</v>
      </c>
      <c r="U70" s="7" t="s">
        <v>0</v>
      </c>
      <c r="V70" s="7" t="s">
        <v>0</v>
      </c>
      <c r="W70" s="16" t="str">
        <f>HYPERLINK("http://www.aruplab.com/Testing-Information/resources/HotLines/HotLineDocs/Jan2025QHL/3006373.pdf","H")</f>
        <v>H</v>
      </c>
      <c r="X70" s="16" t="str">
        <f>HYPERLINK("http://www.aruplab.com/Testing-Information/resources/HotLines/TDMix/Jan2025QHL/3006373.xlsx","T")</f>
        <v>T</v>
      </c>
      <c r="Y70" s="16" t="str">
        <f>HYPERLINK("http://www.aruplab.com/Testing-Information/resources/HotLines/Sample_Reports/Jan2025QHL/3006373_Drug Detection Panel and THC Metabolite Meconium Qualitative_M PAN_THC.pdf","E")</f>
        <v>E</v>
      </c>
      <c r="Z70" s="7" t="s">
        <v>0</v>
      </c>
      <c r="AA70" s="8">
        <v>45678</v>
      </c>
    </row>
    <row r="71" spans="1:27" ht="30" x14ac:dyDescent="0.25">
      <c r="A71" s="6" t="s">
        <v>219</v>
      </c>
      <c r="B71" s="6" t="s">
        <v>220</v>
      </c>
      <c r="C71" s="6" t="s">
        <v>221</v>
      </c>
      <c r="D71" s="7" t="s">
        <v>0</v>
      </c>
      <c r="E71" s="7" t="s">
        <v>0</v>
      </c>
      <c r="F71" s="7" t="s">
        <v>35</v>
      </c>
      <c r="G71" s="7" t="s">
        <v>0</v>
      </c>
      <c r="H71" s="7" t="s">
        <v>0</v>
      </c>
      <c r="I71" s="7" t="s">
        <v>0</v>
      </c>
      <c r="J71" s="7" t="s">
        <v>0</v>
      </c>
      <c r="K71" s="7" t="s">
        <v>0</v>
      </c>
      <c r="L71" s="7" t="s">
        <v>0</v>
      </c>
      <c r="M71" s="7" t="s">
        <v>0</v>
      </c>
      <c r="N71" s="7" t="s">
        <v>0</v>
      </c>
      <c r="O71" s="7" t="s">
        <v>0</v>
      </c>
      <c r="P71" s="7" t="s">
        <v>0</v>
      </c>
      <c r="Q71" s="7" t="s">
        <v>0</v>
      </c>
      <c r="R71" s="7" t="s">
        <v>0</v>
      </c>
      <c r="S71" s="7" t="s">
        <v>0</v>
      </c>
      <c r="T71" s="7" t="s">
        <v>0</v>
      </c>
      <c r="U71" s="7" t="s">
        <v>0</v>
      </c>
      <c r="V71" s="7" t="s">
        <v>0</v>
      </c>
      <c r="W71" s="16" t="str">
        <f>HYPERLINK("http://www.aruplab.com/Testing-Information/resources/HotLines/HotLineDocs/Jan2025QHL/3016639.pdf","H")</f>
        <v>H</v>
      </c>
      <c r="X71" s="7" t="s">
        <v>0</v>
      </c>
      <c r="Y71" s="7" t="s">
        <v>0</v>
      </c>
      <c r="Z71" s="7" t="s">
        <v>0</v>
      </c>
      <c r="AA71" s="8">
        <v>45678</v>
      </c>
    </row>
    <row r="72" spans="1:27" ht="30" x14ac:dyDescent="0.25">
      <c r="A72" s="6" t="s">
        <v>222</v>
      </c>
      <c r="B72" s="6" t="s">
        <v>223</v>
      </c>
      <c r="C72" s="6" t="s">
        <v>224</v>
      </c>
      <c r="D72" s="7" t="s">
        <v>0</v>
      </c>
      <c r="E72" s="7" t="s">
        <v>0</v>
      </c>
      <c r="F72" s="7" t="s">
        <v>35</v>
      </c>
      <c r="G72" s="7" t="s">
        <v>0</v>
      </c>
      <c r="H72" s="7" t="s">
        <v>0</v>
      </c>
      <c r="I72" s="7" t="s">
        <v>0</v>
      </c>
      <c r="J72" s="7" t="s">
        <v>0</v>
      </c>
      <c r="K72" s="7" t="s">
        <v>0</v>
      </c>
      <c r="L72" s="7" t="s">
        <v>0</v>
      </c>
      <c r="M72" s="7" t="s">
        <v>0</v>
      </c>
      <c r="N72" s="7" t="s">
        <v>0</v>
      </c>
      <c r="O72" s="7" t="s">
        <v>0</v>
      </c>
      <c r="P72" s="7" t="s">
        <v>0</v>
      </c>
      <c r="Q72" s="7" t="s">
        <v>0</v>
      </c>
      <c r="R72" s="7" t="s">
        <v>0</v>
      </c>
      <c r="S72" s="7" t="s">
        <v>0</v>
      </c>
      <c r="T72" s="7" t="s">
        <v>0</v>
      </c>
      <c r="U72" s="7" t="s">
        <v>0</v>
      </c>
      <c r="V72" s="7" t="s">
        <v>0</v>
      </c>
      <c r="W72" s="16" t="str">
        <f>HYPERLINK("http://www.aruplab.com/Testing-Information/resources/HotLines/HotLineDocs/Jan2025QHL/3016640.pdf","H")</f>
        <v>H</v>
      </c>
      <c r="X72" s="7" t="s">
        <v>0</v>
      </c>
      <c r="Y72" s="7" t="s">
        <v>0</v>
      </c>
      <c r="Z72" s="7" t="s">
        <v>0</v>
      </c>
      <c r="AA72" s="8">
        <v>45678</v>
      </c>
    </row>
    <row r="73" spans="1:27" ht="45" x14ac:dyDescent="0.25">
      <c r="A73" s="6" t="s">
        <v>225</v>
      </c>
      <c r="B73" s="6" t="s">
        <v>226</v>
      </c>
      <c r="C73" s="6" t="s">
        <v>227</v>
      </c>
      <c r="D73" s="7" t="s">
        <v>0</v>
      </c>
      <c r="E73" s="7" t="s">
        <v>0</v>
      </c>
      <c r="F73" s="7" t="s">
        <v>35</v>
      </c>
      <c r="G73" s="7" t="s">
        <v>0</v>
      </c>
      <c r="H73" s="7" t="s">
        <v>0</v>
      </c>
      <c r="I73" s="7" t="s">
        <v>0</v>
      </c>
      <c r="J73" s="7" t="s">
        <v>0</v>
      </c>
      <c r="K73" s="7" t="s">
        <v>0</v>
      </c>
      <c r="L73" s="7" t="s">
        <v>0</v>
      </c>
      <c r="M73" s="7" t="s">
        <v>0</v>
      </c>
      <c r="N73" s="7" t="s">
        <v>0</v>
      </c>
      <c r="O73" s="7" t="s">
        <v>0</v>
      </c>
      <c r="P73" s="7" t="s">
        <v>0</v>
      </c>
      <c r="Q73" s="7" t="s">
        <v>0</v>
      </c>
      <c r="R73" s="7" t="s">
        <v>0</v>
      </c>
      <c r="S73" s="7" t="s">
        <v>0</v>
      </c>
      <c r="T73" s="7" t="s">
        <v>0</v>
      </c>
      <c r="U73" s="7" t="s">
        <v>0</v>
      </c>
      <c r="V73" s="7" t="s">
        <v>0</v>
      </c>
      <c r="W73" s="16" t="str">
        <f>HYPERLINK("http://www.aruplab.com/Testing-Information/resources/HotLines/HotLineDocs/Jan2025QHL/3016673.pdf","H")</f>
        <v>H</v>
      </c>
      <c r="X73" s="7" t="s">
        <v>0</v>
      </c>
      <c r="Y73" s="7" t="s">
        <v>0</v>
      </c>
      <c r="Z73" s="7" t="s">
        <v>0</v>
      </c>
      <c r="AA73" s="8">
        <v>45678</v>
      </c>
    </row>
    <row r="74" spans="1:27" ht="30" x14ac:dyDescent="0.25">
      <c r="A74" s="6" t="s">
        <v>228</v>
      </c>
      <c r="B74" s="6" t="s">
        <v>229</v>
      </c>
      <c r="C74" s="6" t="s">
        <v>230</v>
      </c>
      <c r="D74" s="7" t="s">
        <v>0</v>
      </c>
      <c r="E74" s="7" t="s">
        <v>0</v>
      </c>
      <c r="F74" s="7" t="s">
        <v>35</v>
      </c>
      <c r="G74" s="7" t="s">
        <v>0</v>
      </c>
      <c r="H74" s="7" t="s">
        <v>0</v>
      </c>
      <c r="I74" s="7" t="s">
        <v>0</v>
      </c>
      <c r="J74" s="7" t="s">
        <v>0</v>
      </c>
      <c r="K74" s="7" t="s">
        <v>0</v>
      </c>
      <c r="L74" s="7" t="s">
        <v>0</v>
      </c>
      <c r="M74" s="7" t="s">
        <v>0</v>
      </c>
      <c r="N74" s="7" t="s">
        <v>0</v>
      </c>
      <c r="O74" s="7" t="s">
        <v>0</v>
      </c>
      <c r="P74" s="7" t="s">
        <v>0</v>
      </c>
      <c r="Q74" s="7" t="s">
        <v>0</v>
      </c>
      <c r="R74" s="7" t="s">
        <v>0</v>
      </c>
      <c r="S74" s="7" t="s">
        <v>0</v>
      </c>
      <c r="T74" s="7" t="s">
        <v>0</v>
      </c>
      <c r="U74" s="7" t="s">
        <v>0</v>
      </c>
      <c r="V74" s="7" t="s">
        <v>0</v>
      </c>
      <c r="W74" s="16" t="str">
        <f>HYPERLINK("http://www.aruplab.com/Testing-Information/resources/HotLines/HotLineDocs/Jan2025QHL/3016676.pdf","H")</f>
        <v>H</v>
      </c>
      <c r="X74" s="7" t="s">
        <v>0</v>
      </c>
      <c r="Y74" s="7" t="s">
        <v>0</v>
      </c>
      <c r="Z74" s="7" t="s">
        <v>0</v>
      </c>
      <c r="AA74" s="8">
        <v>45678</v>
      </c>
    </row>
    <row r="75" spans="1:27" ht="30" x14ac:dyDescent="0.25">
      <c r="A75" s="6" t="s">
        <v>231</v>
      </c>
      <c r="B75" s="6" t="s">
        <v>232</v>
      </c>
      <c r="C75" s="6" t="s">
        <v>233</v>
      </c>
      <c r="D75" s="7" t="s">
        <v>0</v>
      </c>
      <c r="E75" s="7" t="s">
        <v>0</v>
      </c>
      <c r="F75" s="7" t="s">
        <v>35</v>
      </c>
      <c r="G75" s="7" t="s">
        <v>0</v>
      </c>
      <c r="H75" s="7" t="s">
        <v>0</v>
      </c>
      <c r="I75" s="7" t="s">
        <v>0</v>
      </c>
      <c r="J75" s="7" t="s">
        <v>0</v>
      </c>
      <c r="K75" s="7" t="s">
        <v>0</v>
      </c>
      <c r="L75" s="7" t="s">
        <v>0</v>
      </c>
      <c r="M75" s="7" t="s">
        <v>0</v>
      </c>
      <c r="N75" s="7" t="s">
        <v>0</v>
      </c>
      <c r="O75" s="7" t="s">
        <v>0</v>
      </c>
      <c r="P75" s="7" t="s">
        <v>0</v>
      </c>
      <c r="Q75" s="7" t="s">
        <v>0</v>
      </c>
      <c r="R75" s="7" t="s">
        <v>0</v>
      </c>
      <c r="S75" s="7" t="s">
        <v>0</v>
      </c>
      <c r="T75" s="7" t="s">
        <v>0</v>
      </c>
      <c r="U75" s="7" t="s">
        <v>0</v>
      </c>
      <c r="V75" s="7" t="s">
        <v>0</v>
      </c>
      <c r="W75" s="16" t="str">
        <f>HYPERLINK("http://www.aruplab.com/Testing-Information/resources/HotLines/HotLineDocs/Jan2025QHL/3016679.pdf","H")</f>
        <v>H</v>
      </c>
      <c r="X75" s="7" t="s">
        <v>0</v>
      </c>
      <c r="Y75" s="7" t="s">
        <v>0</v>
      </c>
      <c r="Z75" s="7" t="s">
        <v>0</v>
      </c>
      <c r="AA75" s="8">
        <v>45678</v>
      </c>
    </row>
    <row r="76" spans="1:27" ht="30" x14ac:dyDescent="0.25">
      <c r="A76" s="6" t="s">
        <v>234</v>
      </c>
      <c r="B76" s="6" t="s">
        <v>235</v>
      </c>
      <c r="C76" s="6" t="s">
        <v>236</v>
      </c>
      <c r="D76" s="7" t="s">
        <v>0</v>
      </c>
      <c r="E76" s="7" t="s">
        <v>0</v>
      </c>
      <c r="F76" s="7" t="s">
        <v>35</v>
      </c>
      <c r="G76" s="7" t="s">
        <v>0</v>
      </c>
      <c r="H76" s="7" t="s">
        <v>0</v>
      </c>
      <c r="I76" s="7" t="s">
        <v>0</v>
      </c>
      <c r="J76" s="7" t="s">
        <v>0</v>
      </c>
      <c r="K76" s="7" t="s">
        <v>0</v>
      </c>
      <c r="L76" s="7" t="s">
        <v>0</v>
      </c>
      <c r="M76" s="7" t="s">
        <v>0</v>
      </c>
      <c r="N76" s="7" t="s">
        <v>0</v>
      </c>
      <c r="O76" s="7" t="s">
        <v>0</v>
      </c>
      <c r="P76" s="7" t="s">
        <v>0</v>
      </c>
      <c r="Q76" s="7" t="s">
        <v>0</v>
      </c>
      <c r="R76" s="7" t="s">
        <v>0</v>
      </c>
      <c r="S76" s="7" t="s">
        <v>0</v>
      </c>
      <c r="T76" s="7" t="s">
        <v>0</v>
      </c>
      <c r="U76" s="7" t="s">
        <v>0</v>
      </c>
      <c r="V76" s="7" t="s">
        <v>0</v>
      </c>
      <c r="W76" s="16" t="str">
        <f>HYPERLINK("http://www.aruplab.com/Testing-Information/resources/HotLines/HotLineDocs/Jan2025QHL/3016682.pdf","H")</f>
        <v>H</v>
      </c>
      <c r="X76" s="7" t="s">
        <v>0</v>
      </c>
      <c r="Y76" s="7" t="s">
        <v>0</v>
      </c>
      <c r="Z76" s="7" t="s">
        <v>0</v>
      </c>
      <c r="AA76" s="8">
        <v>45678</v>
      </c>
    </row>
    <row r="77" spans="1:27" ht="45" x14ac:dyDescent="0.25">
      <c r="A77" s="6" t="s">
        <v>237</v>
      </c>
      <c r="B77" s="6" t="s">
        <v>238</v>
      </c>
      <c r="C77" s="6" t="s">
        <v>239</v>
      </c>
      <c r="D77" s="7" t="s">
        <v>0</v>
      </c>
      <c r="E77" s="7" t="s">
        <v>0</v>
      </c>
      <c r="F77" s="7" t="s">
        <v>0</v>
      </c>
      <c r="G77" s="7" t="s">
        <v>0</v>
      </c>
      <c r="H77" s="7" t="s">
        <v>35</v>
      </c>
      <c r="I77" s="7" t="s">
        <v>0</v>
      </c>
      <c r="J77" s="7" t="s">
        <v>0</v>
      </c>
      <c r="K77" s="7" t="s">
        <v>0</v>
      </c>
      <c r="L77" s="7" t="s">
        <v>0</v>
      </c>
      <c r="M77" s="7" t="s">
        <v>0</v>
      </c>
      <c r="N77" s="7" t="s">
        <v>0</v>
      </c>
      <c r="O77" s="7" t="s">
        <v>0</v>
      </c>
      <c r="P77" s="7" t="s">
        <v>0</v>
      </c>
      <c r="Q77" s="7" t="s">
        <v>0</v>
      </c>
      <c r="R77" s="7" t="s">
        <v>0</v>
      </c>
      <c r="S77" s="7" t="s">
        <v>0</v>
      </c>
      <c r="T77" s="7" t="s">
        <v>0</v>
      </c>
      <c r="U77" s="7" t="s">
        <v>0</v>
      </c>
      <c r="V77" s="7" t="s">
        <v>0</v>
      </c>
      <c r="W77" s="16" t="str">
        <f>HYPERLINK("http://www.aruplab.com/Testing-Information/resources/HotLines/HotLineDocs/Jan2025QHL/3016767.pdf","H")</f>
        <v>H</v>
      </c>
      <c r="X77" s="7" t="s">
        <v>0</v>
      </c>
      <c r="Y77" s="7" t="s">
        <v>0</v>
      </c>
      <c r="Z77" s="7" t="s">
        <v>0</v>
      </c>
      <c r="AA77" s="8">
        <v>45678</v>
      </c>
    </row>
    <row r="78" spans="1:27" ht="45" x14ac:dyDescent="0.25">
      <c r="A78" s="6" t="s">
        <v>240</v>
      </c>
      <c r="B78" s="6" t="s">
        <v>241</v>
      </c>
      <c r="C78" s="6" t="s">
        <v>242</v>
      </c>
      <c r="D78" s="7" t="s">
        <v>35</v>
      </c>
      <c r="E78" s="7" t="s">
        <v>0</v>
      </c>
      <c r="F78" s="7" t="s">
        <v>0</v>
      </c>
      <c r="G78" s="7" t="s">
        <v>0</v>
      </c>
      <c r="H78" s="7" t="s">
        <v>0</v>
      </c>
      <c r="I78" s="7" t="s">
        <v>0</v>
      </c>
      <c r="J78" s="7" t="s">
        <v>0</v>
      </c>
      <c r="K78" s="7" t="s">
        <v>0</v>
      </c>
      <c r="L78" s="7" t="s">
        <v>0</v>
      </c>
      <c r="M78" s="7" t="s">
        <v>0</v>
      </c>
      <c r="N78" s="7" t="s">
        <v>0</v>
      </c>
      <c r="O78" s="7" t="s">
        <v>0</v>
      </c>
      <c r="P78" s="7" t="s">
        <v>0</v>
      </c>
      <c r="Q78" s="7" t="s">
        <v>0</v>
      </c>
      <c r="R78" s="7" t="s">
        <v>0</v>
      </c>
      <c r="S78" s="7" t="s">
        <v>0</v>
      </c>
      <c r="T78" s="7" t="s">
        <v>0</v>
      </c>
      <c r="U78" s="7" t="s">
        <v>0</v>
      </c>
      <c r="V78" s="7" t="s">
        <v>0</v>
      </c>
      <c r="W78" s="16" t="str">
        <f>HYPERLINK("http://www.aruplab.com/Testing-Information/resources/HotLines/HotLineDocs/Jan2025QHL/3017721.pdf","H")</f>
        <v>H</v>
      </c>
      <c r="X78" s="16" t="str">
        <f>HYPERLINK("http://www.aruplab.com/Testing-Information/resources/HotLines/TDMix/Jan2025QHL/3017721.xlsx","T")</f>
        <v>T</v>
      </c>
      <c r="Y78" s="7" t="s">
        <v>0</v>
      </c>
      <c r="Z78" s="16" t="str">
        <f>HYPERLINK("https://connect.aruplab.com/Pricing/TestPrice/3017721/D01212025","P")</f>
        <v>P</v>
      </c>
      <c r="AA78" s="8">
        <v>45553</v>
      </c>
    </row>
    <row r="79" spans="1:27" ht="60" x14ac:dyDescent="0.25">
      <c r="A79" s="6" t="s">
        <v>243</v>
      </c>
      <c r="B79" s="6" t="s">
        <v>244</v>
      </c>
      <c r="C79" s="6" t="s">
        <v>245</v>
      </c>
      <c r="D79" s="7" t="s">
        <v>35</v>
      </c>
      <c r="E79" s="7" t="s">
        <v>0</v>
      </c>
      <c r="F79" s="7" t="s">
        <v>0</v>
      </c>
      <c r="G79" s="7" t="s">
        <v>0</v>
      </c>
      <c r="H79" s="7" t="s">
        <v>0</v>
      </c>
      <c r="I79" s="7" t="s">
        <v>0</v>
      </c>
      <c r="J79" s="7" t="s">
        <v>0</v>
      </c>
      <c r="K79" s="7" t="s">
        <v>0</v>
      </c>
      <c r="L79" s="7" t="s">
        <v>0</v>
      </c>
      <c r="M79" s="7" t="s">
        <v>0</v>
      </c>
      <c r="N79" s="7" t="s">
        <v>0</v>
      </c>
      <c r="O79" s="7" t="s">
        <v>0</v>
      </c>
      <c r="P79" s="7" t="s">
        <v>0</v>
      </c>
      <c r="Q79" s="7" t="s">
        <v>0</v>
      </c>
      <c r="R79" s="7" t="s">
        <v>0</v>
      </c>
      <c r="S79" s="7" t="s">
        <v>0</v>
      </c>
      <c r="T79" s="7" t="s">
        <v>0</v>
      </c>
      <c r="U79" s="7" t="s">
        <v>0</v>
      </c>
      <c r="V79" s="7" t="s">
        <v>0</v>
      </c>
      <c r="W79" s="16" t="str">
        <f>HYPERLINK("http://www.aruplab.com/Testing-Information/resources/HotLines/HotLineDocs/Jan2025QHL/3018507.pdf","H")</f>
        <v>H</v>
      </c>
      <c r="X79" s="16" t="str">
        <f>HYPERLINK("http://www.aruplab.com/Testing-Information/resources/HotLines/TDMix/Jan2025QHL/3018507.xlsx","T")</f>
        <v>T</v>
      </c>
      <c r="Y79" s="16" t="str">
        <f>HYPERLINK("http://www.aruplab.com/Testing-Information/resources/HotLines/Sample_Reports/Jan2025QHL/3018507_Kelch-Like Protein 11 Antibody, IgG by CBA-IFA With Reflex to Titer, Serum_KLHL11 SER.pdf","E")</f>
        <v>E</v>
      </c>
      <c r="Z79" s="16" t="str">
        <f>HYPERLINK("https://connect.aruplab.com/Pricing/TestPrice/3018507/D01212025","P")</f>
        <v>P</v>
      </c>
      <c r="AA79" s="8">
        <v>45551</v>
      </c>
    </row>
    <row r="80" spans="1:27" ht="60" x14ac:dyDescent="0.25">
      <c r="A80" s="6" t="s">
        <v>246</v>
      </c>
      <c r="B80" s="6" t="s">
        <v>247</v>
      </c>
      <c r="C80" s="6" t="s">
        <v>248</v>
      </c>
      <c r="D80" s="7" t="s">
        <v>35</v>
      </c>
      <c r="E80" s="7" t="s">
        <v>0</v>
      </c>
      <c r="F80" s="7" t="s">
        <v>0</v>
      </c>
      <c r="G80" s="7" t="s">
        <v>0</v>
      </c>
      <c r="H80" s="7" t="s">
        <v>0</v>
      </c>
      <c r="I80" s="7" t="s">
        <v>0</v>
      </c>
      <c r="J80" s="7" t="s">
        <v>0</v>
      </c>
      <c r="K80" s="7" t="s">
        <v>0</v>
      </c>
      <c r="L80" s="7" t="s">
        <v>0</v>
      </c>
      <c r="M80" s="7" t="s">
        <v>0</v>
      </c>
      <c r="N80" s="7" t="s">
        <v>0</v>
      </c>
      <c r="O80" s="7" t="s">
        <v>0</v>
      </c>
      <c r="P80" s="7" t="s">
        <v>0</v>
      </c>
      <c r="Q80" s="7" t="s">
        <v>0</v>
      </c>
      <c r="R80" s="7" t="s">
        <v>0</v>
      </c>
      <c r="S80" s="7" t="s">
        <v>0</v>
      </c>
      <c r="T80" s="7" t="s">
        <v>0</v>
      </c>
      <c r="U80" s="7" t="s">
        <v>0</v>
      </c>
      <c r="V80" s="7" t="s">
        <v>0</v>
      </c>
      <c r="W80" s="16" t="str">
        <f>HYPERLINK("http://www.aruplab.com/Testing-Information/resources/HotLines/HotLineDocs/Jan2025QHL/3018508.pdf","H")</f>
        <v>H</v>
      </c>
      <c r="X80" s="16" t="str">
        <f>HYPERLINK("http://www.aruplab.com/Testing-Information/resources/HotLines/TDMix/Jan2025QHL/3018508.xlsx","T")</f>
        <v>T</v>
      </c>
      <c r="Y80" s="16" t="str">
        <f>HYPERLINK("http://www.aruplab.com/Testing-Information/resources/HotLines/Sample_Reports/Jan2025QHL/3018508_Kelch-Like Protein 11 Antibody, IgG by CBA-IFA, With Reflex to Titer, CSF_KLHL11 CSF.pdf","E")</f>
        <v>E</v>
      </c>
      <c r="Z80" s="16" t="str">
        <f>HYPERLINK("https://connect.aruplab.com/Pricing/TestPrice/3018508/D01212025","P")</f>
        <v>P</v>
      </c>
      <c r="AA80" s="8">
        <v>45551</v>
      </c>
    </row>
    <row r="81" spans="1:27" ht="45" x14ac:dyDescent="0.25">
      <c r="A81" s="6" t="s">
        <v>249</v>
      </c>
      <c r="B81" s="6" t="s">
        <v>250</v>
      </c>
      <c r="C81" s="6" t="s">
        <v>251</v>
      </c>
      <c r="D81" s="7" t="s">
        <v>35</v>
      </c>
      <c r="E81" s="7" t="s">
        <v>0</v>
      </c>
      <c r="F81" s="7" t="s">
        <v>0</v>
      </c>
      <c r="G81" s="7" t="s">
        <v>0</v>
      </c>
      <c r="H81" s="7" t="s">
        <v>0</v>
      </c>
      <c r="I81" s="7" t="s">
        <v>0</v>
      </c>
      <c r="J81" s="7" t="s">
        <v>0</v>
      </c>
      <c r="K81" s="7" t="s">
        <v>0</v>
      </c>
      <c r="L81" s="7" t="s">
        <v>0</v>
      </c>
      <c r="M81" s="7" t="s">
        <v>0</v>
      </c>
      <c r="N81" s="7" t="s">
        <v>0</v>
      </c>
      <c r="O81" s="7" t="s">
        <v>0</v>
      </c>
      <c r="P81" s="7" t="s">
        <v>0</v>
      </c>
      <c r="Q81" s="7" t="s">
        <v>0</v>
      </c>
      <c r="R81" s="7" t="s">
        <v>0</v>
      </c>
      <c r="S81" s="7" t="s">
        <v>0</v>
      </c>
      <c r="T81" s="7" t="s">
        <v>0</v>
      </c>
      <c r="U81" s="7" t="s">
        <v>0</v>
      </c>
      <c r="V81" s="7" t="s">
        <v>0</v>
      </c>
      <c r="W81" s="16" t="str">
        <f>HYPERLINK("http://www.aruplab.com/Testing-Information/resources/HotLines/HotLineDocs/Jan2025QHL/3018631.pdf","H")</f>
        <v>H</v>
      </c>
      <c r="X81" s="16" t="str">
        <f>HYPERLINK("http://www.aruplab.com/Testing-Information/resources/HotLines/TDMix/Jan2025QHL/3018631.xlsx","T")</f>
        <v>T</v>
      </c>
      <c r="Y81" s="16" t="str">
        <f>HYPERLINK("http://www.aruplab.com/Testing-Information/resources/HotLines/Sample_Reports/Jan2025QHL/3018631_Allergen, Food, Brazil nut Component Ber e 1, IgE_BERE 1.pdf","E")</f>
        <v>E</v>
      </c>
      <c r="Z81" s="16" t="str">
        <f>HYPERLINK("https://connect.aruplab.com/Pricing/TestPrice/3018631/D01212025","P")</f>
        <v>P</v>
      </c>
      <c r="AA81" s="8">
        <v>45607</v>
      </c>
    </row>
    <row r="82" spans="1:27" ht="45" x14ac:dyDescent="0.25">
      <c r="A82" s="6" t="s">
        <v>252</v>
      </c>
      <c r="B82" s="6" t="s">
        <v>253</v>
      </c>
      <c r="C82" s="6" t="s">
        <v>254</v>
      </c>
      <c r="D82" s="7" t="s">
        <v>35</v>
      </c>
      <c r="E82" s="7" t="s">
        <v>0</v>
      </c>
      <c r="F82" s="7" t="s">
        <v>0</v>
      </c>
      <c r="G82" s="7" t="s">
        <v>0</v>
      </c>
      <c r="H82" s="7" t="s">
        <v>0</v>
      </c>
      <c r="I82" s="7" t="s">
        <v>0</v>
      </c>
      <c r="J82" s="7" t="s">
        <v>0</v>
      </c>
      <c r="K82" s="7" t="s">
        <v>0</v>
      </c>
      <c r="L82" s="7" t="s">
        <v>0</v>
      </c>
      <c r="M82" s="7" t="s">
        <v>0</v>
      </c>
      <c r="N82" s="7" t="s">
        <v>0</v>
      </c>
      <c r="O82" s="7" t="s">
        <v>0</v>
      </c>
      <c r="P82" s="7" t="s">
        <v>0</v>
      </c>
      <c r="Q82" s="7" t="s">
        <v>0</v>
      </c>
      <c r="R82" s="7" t="s">
        <v>0</v>
      </c>
      <c r="S82" s="7" t="s">
        <v>0</v>
      </c>
      <c r="T82" s="7" t="s">
        <v>0</v>
      </c>
      <c r="U82" s="7" t="s">
        <v>0</v>
      </c>
      <c r="V82" s="7" t="s">
        <v>0</v>
      </c>
      <c r="W82" s="16" t="str">
        <f>HYPERLINK("http://www.aruplab.com/Testing-Information/resources/HotLines/HotLineDocs/Jan2025QHL/3018638.pdf","H")</f>
        <v>H</v>
      </c>
      <c r="X82" s="16" t="str">
        <f>HYPERLINK("http://www.aruplab.com/Testing-Information/resources/HotLines/TDMix/Jan2025QHL/3018638.xlsx","T")</f>
        <v>T</v>
      </c>
      <c r="Y82" s="16" t="str">
        <f>HYPERLINK("http://www.aruplab.com/Testing-Information/resources/HotLines/Sample_Reports/Jan2025QHL/3018638_Allergen, Food, Hazelnut With Reflex to Components, IgE_HAZELNUT R.pdf","E")</f>
        <v>E</v>
      </c>
      <c r="Z82" s="16" t="str">
        <f>HYPERLINK("https://connect.aruplab.com/Pricing/TestPrice/3018638/D01212025","P")</f>
        <v>P</v>
      </c>
      <c r="AA82" s="8">
        <v>45607</v>
      </c>
    </row>
    <row r="83" spans="1:27" ht="45" x14ac:dyDescent="0.25">
      <c r="A83" s="6" t="s">
        <v>255</v>
      </c>
      <c r="B83" s="6" t="s">
        <v>256</v>
      </c>
      <c r="C83" s="6" t="s">
        <v>257</v>
      </c>
      <c r="D83" s="7" t="s">
        <v>35</v>
      </c>
      <c r="E83" s="7" t="s">
        <v>0</v>
      </c>
      <c r="F83" s="7" t="s">
        <v>0</v>
      </c>
      <c r="G83" s="7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7" t="s">
        <v>0</v>
      </c>
      <c r="N83" s="7" t="s">
        <v>0</v>
      </c>
      <c r="O83" s="7" t="s">
        <v>0</v>
      </c>
      <c r="P83" s="7" t="s">
        <v>0</v>
      </c>
      <c r="Q83" s="7" t="s">
        <v>0</v>
      </c>
      <c r="R83" s="7" t="s">
        <v>0</v>
      </c>
      <c r="S83" s="7" t="s">
        <v>0</v>
      </c>
      <c r="T83" s="7" t="s">
        <v>0</v>
      </c>
      <c r="U83" s="7" t="s">
        <v>0</v>
      </c>
      <c r="V83" s="7" t="s">
        <v>0</v>
      </c>
      <c r="W83" s="16" t="str">
        <f>HYPERLINK("http://www.aruplab.com/Testing-Information/resources/HotLines/HotLineDocs/Jan2025QHL/3018639.pdf","H")</f>
        <v>H</v>
      </c>
      <c r="X83" s="16" t="str">
        <f>HYPERLINK("http://www.aruplab.com/Testing-Information/resources/HotLines/TDMix/Jan2025QHL/3018639.xlsx","T")</f>
        <v>T</v>
      </c>
      <c r="Y83" s="16" t="str">
        <f>HYPERLINK("http://www.aruplab.com/Testing-Information/resources/HotLines/Sample_Reports/Jan2025QHL/3018639_Allergen, Food, Brazil nut With Reflex to Component, IgE_BRZL NUT R.pdf","E")</f>
        <v>E</v>
      </c>
      <c r="Z83" s="16" t="str">
        <f>HYPERLINK("https://connect.aruplab.com/Pricing/TestPrice/3018639/D01212025","P")</f>
        <v>P</v>
      </c>
      <c r="AA83" s="8">
        <v>45607</v>
      </c>
    </row>
    <row r="84" spans="1:27" ht="45" x14ac:dyDescent="0.25">
      <c r="A84" s="6" t="s">
        <v>258</v>
      </c>
      <c r="B84" s="6" t="s">
        <v>259</v>
      </c>
      <c r="C84" s="6" t="s">
        <v>260</v>
      </c>
      <c r="D84" s="7" t="s">
        <v>35</v>
      </c>
      <c r="E84" s="7" t="s">
        <v>0</v>
      </c>
      <c r="F84" s="7" t="s">
        <v>0</v>
      </c>
      <c r="G84" s="7" t="s">
        <v>0</v>
      </c>
      <c r="H84" s="7" t="s">
        <v>0</v>
      </c>
      <c r="I84" s="7" t="s">
        <v>0</v>
      </c>
      <c r="J84" s="7" t="s">
        <v>0</v>
      </c>
      <c r="K84" s="7" t="s">
        <v>0</v>
      </c>
      <c r="L84" s="7" t="s">
        <v>0</v>
      </c>
      <c r="M84" s="7" t="s">
        <v>0</v>
      </c>
      <c r="N84" s="7" t="s">
        <v>0</v>
      </c>
      <c r="O84" s="7" t="s">
        <v>0</v>
      </c>
      <c r="P84" s="7" t="s">
        <v>0</v>
      </c>
      <c r="Q84" s="7" t="s">
        <v>0</v>
      </c>
      <c r="R84" s="7" t="s">
        <v>0</v>
      </c>
      <c r="S84" s="7" t="s">
        <v>0</v>
      </c>
      <c r="T84" s="7" t="s">
        <v>0</v>
      </c>
      <c r="U84" s="7" t="s">
        <v>0</v>
      </c>
      <c r="V84" s="7" t="s">
        <v>0</v>
      </c>
      <c r="W84" s="16" t="str">
        <f>HYPERLINK("http://www.aruplab.com/Testing-Information/resources/HotLines/HotLineDocs/Jan2025QHL/3018650.pdf","H")</f>
        <v>H</v>
      </c>
      <c r="X84" s="16" t="str">
        <f>HYPERLINK("http://www.aruplab.com/Testing-Information/resources/HotLines/TDMix/Jan2025QHL/3018650.xlsx","T")</f>
        <v>T</v>
      </c>
      <c r="Y84" s="16" t="str">
        <f>HYPERLINK("http://www.aruplab.com/Testing-Information/resources/HotLines/Sample_Reports/Jan2025QHL/3018650_Allergen, Food, Nut Components Panel,IgE_NUT COM.pdf","E")</f>
        <v>E</v>
      </c>
      <c r="Z84" s="16" t="str">
        <f>HYPERLINK("https://connect.aruplab.com/Pricing/TestPrice/3018650/D01212025","P")</f>
        <v>P</v>
      </c>
      <c r="AA84" s="8">
        <v>45678</v>
      </c>
    </row>
    <row r="85" spans="1:27" ht="30" x14ac:dyDescent="0.25">
      <c r="A85" s="6" t="s">
        <v>261</v>
      </c>
      <c r="B85" s="6" t="s">
        <v>262</v>
      </c>
      <c r="C85" s="6" t="s">
        <v>263</v>
      </c>
      <c r="D85" s="7" t="s">
        <v>35</v>
      </c>
      <c r="E85" s="7" t="s">
        <v>0</v>
      </c>
      <c r="F85" s="7" t="s">
        <v>0</v>
      </c>
      <c r="G85" s="7" t="s">
        <v>0</v>
      </c>
      <c r="H85" s="7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7" t="s">
        <v>0</v>
      </c>
      <c r="N85" s="7" t="s">
        <v>0</v>
      </c>
      <c r="O85" s="7" t="s">
        <v>0</v>
      </c>
      <c r="P85" s="7" t="s">
        <v>0</v>
      </c>
      <c r="Q85" s="7" t="s">
        <v>0</v>
      </c>
      <c r="R85" s="7" t="s">
        <v>0</v>
      </c>
      <c r="S85" s="7" t="s">
        <v>0</v>
      </c>
      <c r="T85" s="7" t="s">
        <v>0</v>
      </c>
      <c r="U85" s="7" t="s">
        <v>0</v>
      </c>
      <c r="V85" s="7" t="s">
        <v>0</v>
      </c>
      <c r="W85" s="16" t="str">
        <f>HYPERLINK("http://www.aruplab.com/Testing-Information/resources/HotLines/HotLineDocs/Jan2025QHL/3018754.pdf","H")</f>
        <v>H</v>
      </c>
      <c r="X85" s="16" t="str">
        <f>HYPERLINK("http://www.aruplab.com/Testing-Information/resources/HotLines/TDMix/Jan2025QHL/3018754.xlsx","T")</f>
        <v>T</v>
      </c>
      <c r="Y85" s="16" t="str">
        <f>HYPERLINK("http://www.aruplab.com/Testing-Information/resources/HotLines/Sample_Reports/Jan2025QHL/3018754_Amikacin_Level_Random_Serum_AMIKA RA.pdf","E")</f>
        <v>E</v>
      </c>
      <c r="Z85" s="16" t="str">
        <f>HYPERLINK("https://connect.aruplab.com/Pricing/TestPrice/3018754/D01212025","P")</f>
        <v>P</v>
      </c>
      <c r="AA85" s="8">
        <v>45678</v>
      </c>
    </row>
    <row r="86" spans="1:27" ht="30" x14ac:dyDescent="0.25">
      <c r="A86" s="6" t="s">
        <v>264</v>
      </c>
      <c r="B86" s="6" t="s">
        <v>265</v>
      </c>
      <c r="C86" s="6" t="s">
        <v>266</v>
      </c>
      <c r="D86" s="7" t="s">
        <v>35</v>
      </c>
      <c r="E86" s="7" t="s">
        <v>0</v>
      </c>
      <c r="F86" s="7" t="s">
        <v>0</v>
      </c>
      <c r="G86" s="7" t="s">
        <v>0</v>
      </c>
      <c r="H86" s="7" t="s">
        <v>0</v>
      </c>
      <c r="I86" s="7" t="s">
        <v>0</v>
      </c>
      <c r="J86" s="7" t="s">
        <v>0</v>
      </c>
      <c r="K86" s="7" t="s">
        <v>0</v>
      </c>
      <c r="L86" s="7" t="s">
        <v>0</v>
      </c>
      <c r="M86" s="7" t="s">
        <v>0</v>
      </c>
      <c r="N86" s="7" t="s">
        <v>0</v>
      </c>
      <c r="O86" s="7" t="s">
        <v>0</v>
      </c>
      <c r="P86" s="7" t="s">
        <v>0</v>
      </c>
      <c r="Q86" s="7" t="s">
        <v>0</v>
      </c>
      <c r="R86" s="7" t="s">
        <v>0</v>
      </c>
      <c r="S86" s="7" t="s">
        <v>0</v>
      </c>
      <c r="T86" s="7" t="s">
        <v>0</v>
      </c>
      <c r="U86" s="7" t="s">
        <v>0</v>
      </c>
      <c r="V86" s="7" t="s">
        <v>0</v>
      </c>
      <c r="W86" s="16" t="str">
        <f>HYPERLINK("http://www.aruplab.com/Testing-Information/resources/HotLines/HotLineDocs/Jan2025QHL/3018756.pdf","H")</f>
        <v>H</v>
      </c>
      <c r="X86" s="16" t="str">
        <f>HYPERLINK("http://www.aruplab.com/Testing-Information/resources/HotLines/TDMix/Jan2025QHL/3018756.xlsx","T")</f>
        <v>T</v>
      </c>
      <c r="Y86" s="16" t="str">
        <f>HYPERLINK("http://www.aruplab.com/Testing-Information/resources/HotLines/Sample_Reports/Jan2025QHL/3018756_Amikacin_Level_Trough_Serum_AMIKA TR.pdf","E")</f>
        <v>E</v>
      </c>
      <c r="Z86" s="16" t="str">
        <f>HYPERLINK("https://connect.aruplab.com/Pricing/TestPrice/3018756/D01212025","P")</f>
        <v>P</v>
      </c>
      <c r="AA86" s="8">
        <v>45678</v>
      </c>
    </row>
    <row r="87" spans="1:27" ht="30" x14ac:dyDescent="0.25">
      <c r="A87" s="6" t="s">
        <v>267</v>
      </c>
      <c r="B87" s="6" t="s">
        <v>268</v>
      </c>
      <c r="C87" s="6" t="s">
        <v>269</v>
      </c>
      <c r="D87" s="7" t="s">
        <v>35</v>
      </c>
      <c r="E87" s="7" t="s">
        <v>0</v>
      </c>
      <c r="F87" s="7" t="s">
        <v>0</v>
      </c>
      <c r="G87" s="7" t="s">
        <v>0</v>
      </c>
      <c r="H87" s="7" t="s">
        <v>0</v>
      </c>
      <c r="I87" s="7" t="s">
        <v>0</v>
      </c>
      <c r="J87" s="7" t="s">
        <v>0</v>
      </c>
      <c r="K87" s="7" t="s">
        <v>0</v>
      </c>
      <c r="L87" s="7" t="s">
        <v>0</v>
      </c>
      <c r="M87" s="7" t="s">
        <v>0</v>
      </c>
      <c r="N87" s="7" t="s">
        <v>0</v>
      </c>
      <c r="O87" s="7" t="s">
        <v>0</v>
      </c>
      <c r="P87" s="7" t="s">
        <v>0</v>
      </c>
      <c r="Q87" s="7" t="s">
        <v>0</v>
      </c>
      <c r="R87" s="7" t="s">
        <v>0</v>
      </c>
      <c r="S87" s="7" t="s">
        <v>0</v>
      </c>
      <c r="T87" s="7" t="s">
        <v>0</v>
      </c>
      <c r="U87" s="7" t="s">
        <v>0</v>
      </c>
      <c r="V87" s="7" t="s">
        <v>0</v>
      </c>
      <c r="W87" s="16" t="str">
        <f>HYPERLINK("http://www.aruplab.com/Testing-Information/resources/HotLines/HotLineDocs/Jan2025QHL/3018758.pdf","H")</f>
        <v>H</v>
      </c>
      <c r="X87" s="16" t="str">
        <f>HYPERLINK("http://www.aruplab.com/Testing-Information/resources/HotLines/TDMix/Jan2025QHL/3018758.xlsx","T")</f>
        <v>T</v>
      </c>
      <c r="Y87" s="16" t="str">
        <f>HYPERLINK("http://www.aruplab.com/Testing-Information/resources/HotLines/Sample_Reports/Jan2025QHL/3018758_Vancomycin_Level_Trough_Serum_VANCOTR.pdf","E")</f>
        <v>E</v>
      </c>
      <c r="Z87" s="16" t="str">
        <f>HYPERLINK("https://connect.aruplab.com/Pricing/TestPrice/3018758/D01212025","P")</f>
        <v>P</v>
      </c>
      <c r="AA87" s="8">
        <v>45678</v>
      </c>
    </row>
    <row r="88" spans="1:27" ht="30" x14ac:dyDescent="0.25">
      <c r="A88" s="6" t="s">
        <v>270</v>
      </c>
      <c r="B88" s="6" t="s">
        <v>271</v>
      </c>
      <c r="C88" s="6" t="s">
        <v>272</v>
      </c>
      <c r="D88" s="7" t="s">
        <v>35</v>
      </c>
      <c r="E88" s="7" t="s">
        <v>0</v>
      </c>
      <c r="F88" s="7" t="s">
        <v>0</v>
      </c>
      <c r="G88" s="7" t="s">
        <v>0</v>
      </c>
      <c r="H88" s="7" t="s">
        <v>0</v>
      </c>
      <c r="I88" s="7" t="s">
        <v>0</v>
      </c>
      <c r="J88" s="7" t="s">
        <v>0</v>
      </c>
      <c r="K88" s="7" t="s">
        <v>0</v>
      </c>
      <c r="L88" s="7" t="s">
        <v>0</v>
      </c>
      <c r="M88" s="7" t="s">
        <v>0</v>
      </c>
      <c r="N88" s="7" t="s">
        <v>0</v>
      </c>
      <c r="O88" s="7" t="s">
        <v>0</v>
      </c>
      <c r="P88" s="7" t="s">
        <v>0</v>
      </c>
      <c r="Q88" s="7" t="s">
        <v>0</v>
      </c>
      <c r="R88" s="7" t="s">
        <v>0</v>
      </c>
      <c r="S88" s="7" t="s">
        <v>0</v>
      </c>
      <c r="T88" s="7" t="s">
        <v>0</v>
      </c>
      <c r="U88" s="7" t="s">
        <v>0</v>
      </c>
      <c r="V88" s="7" t="s">
        <v>0</v>
      </c>
      <c r="W88" s="16" t="str">
        <f>HYPERLINK("http://www.aruplab.com/Testing-Information/resources/HotLines/HotLineDocs/Jan2025QHL/3018760.pdf","H")</f>
        <v>H</v>
      </c>
      <c r="X88" s="16" t="str">
        <f>HYPERLINK("http://www.aruplab.com/Testing-Information/resources/HotLines/TDMix/Jan2025QHL/3018760.xlsx","T")</f>
        <v>T</v>
      </c>
      <c r="Y88" s="16" t="str">
        <f>HYPERLINK("http://www.aruplab.com/Testing-Information/resources/HotLines/Sample_Reports/Jan2025QHL/3018760_Tobramycin_Level_Random_Serum_TOBRAM_R.pdf","E")</f>
        <v>E</v>
      </c>
      <c r="Z88" s="16" t="str">
        <f>HYPERLINK("https://connect.aruplab.com/Pricing/TestPrice/3018760/D01212025","P")</f>
        <v>P</v>
      </c>
      <c r="AA88" s="8">
        <v>45678</v>
      </c>
    </row>
    <row r="89" spans="1:27" ht="30" x14ac:dyDescent="0.25">
      <c r="A89" s="6" t="s">
        <v>273</v>
      </c>
      <c r="B89" s="6" t="s">
        <v>274</v>
      </c>
      <c r="C89" s="6" t="s">
        <v>275</v>
      </c>
      <c r="D89" s="7" t="s">
        <v>35</v>
      </c>
      <c r="E89" s="7" t="s">
        <v>0</v>
      </c>
      <c r="F89" s="7" t="s">
        <v>0</v>
      </c>
      <c r="G89" s="7" t="s">
        <v>0</v>
      </c>
      <c r="H89" s="7" t="s">
        <v>0</v>
      </c>
      <c r="I89" s="7" t="s">
        <v>0</v>
      </c>
      <c r="J89" s="7" t="s">
        <v>0</v>
      </c>
      <c r="K89" s="7" t="s">
        <v>0</v>
      </c>
      <c r="L89" s="7" t="s">
        <v>0</v>
      </c>
      <c r="M89" s="7" t="s">
        <v>0</v>
      </c>
      <c r="N89" s="7" t="s">
        <v>0</v>
      </c>
      <c r="O89" s="7" t="s">
        <v>0</v>
      </c>
      <c r="P89" s="7" t="s">
        <v>0</v>
      </c>
      <c r="Q89" s="7" t="s">
        <v>0</v>
      </c>
      <c r="R89" s="7" t="s">
        <v>0</v>
      </c>
      <c r="S89" s="7" t="s">
        <v>0</v>
      </c>
      <c r="T89" s="7" t="s">
        <v>0</v>
      </c>
      <c r="U89" s="7" t="s">
        <v>0</v>
      </c>
      <c r="V89" s="7" t="s">
        <v>0</v>
      </c>
      <c r="W89" s="16" t="str">
        <f>HYPERLINK("http://www.aruplab.com/Testing-Information/resources/HotLines/HotLineDocs/Jan2025QHL/3018762.pdf","H")</f>
        <v>H</v>
      </c>
      <c r="X89" s="16" t="str">
        <f>HYPERLINK("http://www.aruplab.com/Testing-Information/resources/HotLines/TDMix/Jan2025QHL/3018762.xlsx","T")</f>
        <v>T</v>
      </c>
      <c r="Y89" s="16" t="str">
        <f>HYPERLINK("http://www.aruplab.com/Testing-Information/resources/HotLines/Sample_Reports/Jan2025QHL/3018762_Tobramycin_Level_Trough_Serum_TOBRA_TR.pdf","E")</f>
        <v>E</v>
      </c>
      <c r="Z89" s="16" t="str">
        <f>HYPERLINK("https://connect.aruplab.com/Pricing/TestPrice/3018762/D01212025","P")</f>
        <v>P</v>
      </c>
      <c r="AA89" s="8">
        <v>45678</v>
      </c>
    </row>
    <row r="90" spans="1:27" ht="30" x14ac:dyDescent="0.25">
      <c r="A90" s="6" t="s">
        <v>276</v>
      </c>
      <c r="B90" s="6" t="s">
        <v>277</v>
      </c>
      <c r="C90" s="6" t="s">
        <v>278</v>
      </c>
      <c r="D90" s="7" t="s">
        <v>35</v>
      </c>
      <c r="E90" s="7" t="s">
        <v>0</v>
      </c>
      <c r="F90" s="7" t="s">
        <v>0</v>
      </c>
      <c r="G90" s="7" t="s">
        <v>0</v>
      </c>
      <c r="H90" s="7" t="s">
        <v>0</v>
      </c>
      <c r="I90" s="7" t="s">
        <v>0</v>
      </c>
      <c r="J90" s="7" t="s">
        <v>0</v>
      </c>
      <c r="K90" s="7" t="s">
        <v>0</v>
      </c>
      <c r="L90" s="7" t="s">
        <v>0</v>
      </c>
      <c r="M90" s="7" t="s">
        <v>0</v>
      </c>
      <c r="N90" s="7" t="s">
        <v>0</v>
      </c>
      <c r="O90" s="7" t="s">
        <v>0</v>
      </c>
      <c r="P90" s="7" t="s">
        <v>0</v>
      </c>
      <c r="Q90" s="7" t="s">
        <v>0</v>
      </c>
      <c r="R90" s="7" t="s">
        <v>0</v>
      </c>
      <c r="S90" s="7" t="s">
        <v>0</v>
      </c>
      <c r="T90" s="7" t="s">
        <v>0</v>
      </c>
      <c r="U90" s="7" t="s">
        <v>0</v>
      </c>
      <c r="V90" s="7" t="s">
        <v>0</v>
      </c>
      <c r="W90" s="16" t="str">
        <f>HYPERLINK("http://www.aruplab.com/Testing-Information/resources/HotLines/HotLineDocs/Jan2025QHL/3018769.pdf","H")</f>
        <v>H</v>
      </c>
      <c r="X90" s="16" t="str">
        <f>HYPERLINK("http://www.aruplab.com/Testing-Information/resources/HotLines/TDMix/Jan2025QHL/3018769.xlsx","T")</f>
        <v>T</v>
      </c>
      <c r="Y90" s="16" t="str">
        <f>HYPERLINK("http://www.aruplab.com/Testing-Information/resources/HotLines/Sample_Reports/Jan2025QHL/3018769_Amikacin_Level_Peak_Serum_AMIK_PEAK.pdf","E")</f>
        <v>E</v>
      </c>
      <c r="Z90" s="16" t="str">
        <f>HYPERLINK("https://connect.aruplab.com/Pricing/TestPrice/3018769/D01212025","P")</f>
        <v>P</v>
      </c>
      <c r="AA90" s="8">
        <v>45678</v>
      </c>
    </row>
    <row r="91" spans="1:27" ht="30" x14ac:dyDescent="0.25">
      <c r="A91" s="6" t="s">
        <v>279</v>
      </c>
      <c r="B91" s="6" t="s">
        <v>280</v>
      </c>
      <c r="C91" s="6" t="s">
        <v>281</v>
      </c>
      <c r="D91" s="7" t="s">
        <v>35</v>
      </c>
      <c r="E91" s="7" t="s">
        <v>0</v>
      </c>
      <c r="F91" s="7" t="s">
        <v>0</v>
      </c>
      <c r="G91" s="7" t="s">
        <v>0</v>
      </c>
      <c r="H91" s="7" t="s">
        <v>0</v>
      </c>
      <c r="I91" s="7" t="s">
        <v>0</v>
      </c>
      <c r="J91" s="7" t="s">
        <v>0</v>
      </c>
      <c r="K91" s="7" t="s">
        <v>0</v>
      </c>
      <c r="L91" s="7" t="s">
        <v>0</v>
      </c>
      <c r="M91" s="7" t="s">
        <v>0</v>
      </c>
      <c r="N91" s="7" t="s">
        <v>0</v>
      </c>
      <c r="O91" s="7" t="s">
        <v>0</v>
      </c>
      <c r="P91" s="7" t="s">
        <v>0</v>
      </c>
      <c r="Q91" s="7" t="s">
        <v>0</v>
      </c>
      <c r="R91" s="7" t="s">
        <v>0</v>
      </c>
      <c r="S91" s="7" t="s">
        <v>0</v>
      </c>
      <c r="T91" s="7" t="s">
        <v>0</v>
      </c>
      <c r="U91" s="7" t="s">
        <v>0</v>
      </c>
      <c r="V91" s="7" t="s">
        <v>0</v>
      </c>
      <c r="W91" s="16" t="str">
        <f>HYPERLINK("http://www.aruplab.com/Testing-Information/resources/HotLines/HotLineDocs/Jan2025QHL/3018771.pdf","H")</f>
        <v>H</v>
      </c>
      <c r="X91" s="16" t="str">
        <f>HYPERLINK("http://www.aruplab.com/Testing-Information/resources/HotLines/TDMix/Jan2025QHL/3018771.xlsx","T")</f>
        <v>T</v>
      </c>
      <c r="Y91" s="16" t="str">
        <f>HYPERLINK("http://www.aruplab.com/Testing-Information/resources/HotLines/Sample_Reports/Jan2025QHL/3018771_Vancomycin_Level_Random_Serum_VANCO_RAN.pdf","E")</f>
        <v>E</v>
      </c>
      <c r="Z91" s="16" t="str">
        <f>HYPERLINK("https://connect.aruplab.com/Pricing/TestPrice/3018771/D01212025","P")</f>
        <v>P</v>
      </c>
      <c r="AA91" s="8">
        <v>45678</v>
      </c>
    </row>
    <row r="92" spans="1:27" ht="135" x14ac:dyDescent="0.25">
      <c r="A92" s="6" t="s">
        <v>282</v>
      </c>
      <c r="B92" s="6" t="s">
        <v>283</v>
      </c>
      <c r="C92" s="6" t="s">
        <v>284</v>
      </c>
      <c r="D92" s="7" t="s">
        <v>35</v>
      </c>
      <c r="E92" s="7" t="s">
        <v>0</v>
      </c>
      <c r="F92" s="7" t="s">
        <v>0</v>
      </c>
      <c r="G92" s="7" t="s">
        <v>0</v>
      </c>
      <c r="H92" s="7" t="s">
        <v>0</v>
      </c>
      <c r="I92" s="7" t="s">
        <v>0</v>
      </c>
      <c r="J92" s="7" t="s">
        <v>0</v>
      </c>
      <c r="K92" s="7" t="s">
        <v>0</v>
      </c>
      <c r="L92" s="7" t="s">
        <v>0</v>
      </c>
      <c r="M92" s="7" t="s">
        <v>0</v>
      </c>
      <c r="N92" s="7" t="s">
        <v>0</v>
      </c>
      <c r="O92" s="7" t="s">
        <v>0</v>
      </c>
      <c r="P92" s="7" t="s">
        <v>0</v>
      </c>
      <c r="Q92" s="7" t="s">
        <v>0</v>
      </c>
      <c r="R92" s="7" t="s">
        <v>0</v>
      </c>
      <c r="S92" s="7" t="s">
        <v>0</v>
      </c>
      <c r="T92" s="7" t="s">
        <v>0</v>
      </c>
      <c r="U92" s="7" t="s">
        <v>0</v>
      </c>
      <c r="V92" s="7" t="s">
        <v>0</v>
      </c>
      <c r="W92" s="16" t="str">
        <f>HYPERLINK("http://www.aruplab.com/Testing-Information/resources/HotLines/HotLineDocs/Jan2025QHL/3018776.pdf","H")</f>
        <v>H</v>
      </c>
      <c r="X92" s="16" t="str">
        <f>HYPERLINK("http://www.aruplab.com/Testing-Information/resources/HotLines/TDMix/Jan2025QHL/3018776.xlsx","T")</f>
        <v>T</v>
      </c>
      <c r="Y92" s="16" t="str">
        <f>HYPERLINK("http://www.aruplab.com/Testing-Information/resources/HotLines/Sample_Reports/Jan2025QHL/3018776_HBsAg w Reflex to HDV w Reflex_HBSAGRDABQ.pdf","E")</f>
        <v>E</v>
      </c>
      <c r="Z92" s="16" t="str">
        <f>HYPERLINK("https://connect.aruplab.com/Pricing/TestPrice/3018776/D01212025","P")</f>
        <v>P</v>
      </c>
      <c r="AA92" s="8">
        <v>45607</v>
      </c>
    </row>
    <row r="93" spans="1:27" ht="45" x14ac:dyDescent="0.25">
      <c r="A93" s="6" t="s">
        <v>285</v>
      </c>
      <c r="B93" s="6" t="s">
        <v>286</v>
      </c>
      <c r="C93" s="6" t="s">
        <v>287</v>
      </c>
      <c r="D93" s="7" t="s">
        <v>35</v>
      </c>
      <c r="E93" s="7" t="s">
        <v>0</v>
      </c>
      <c r="F93" s="7" t="s">
        <v>0</v>
      </c>
      <c r="G93" s="7" t="s">
        <v>0</v>
      </c>
      <c r="H93" s="7" t="s">
        <v>0</v>
      </c>
      <c r="I93" s="7" t="s">
        <v>0</v>
      </c>
      <c r="J93" s="7" t="s">
        <v>0</v>
      </c>
      <c r="K93" s="7" t="s">
        <v>0</v>
      </c>
      <c r="L93" s="7" t="s">
        <v>0</v>
      </c>
      <c r="M93" s="7" t="s">
        <v>0</v>
      </c>
      <c r="N93" s="7" t="s">
        <v>0</v>
      </c>
      <c r="O93" s="7" t="s">
        <v>0</v>
      </c>
      <c r="P93" s="7" t="s">
        <v>0</v>
      </c>
      <c r="Q93" s="7" t="s">
        <v>0</v>
      </c>
      <c r="R93" s="7" t="s">
        <v>0</v>
      </c>
      <c r="S93" s="7" t="s">
        <v>0</v>
      </c>
      <c r="T93" s="7" t="s">
        <v>0</v>
      </c>
      <c r="U93" s="7" t="s">
        <v>0</v>
      </c>
      <c r="V93" s="7" t="s">
        <v>0</v>
      </c>
      <c r="W93" s="16" t="str">
        <f>HYPERLINK("http://www.aruplab.com/Testing-Information/resources/HotLines/HotLineDocs/Jan2025QHL/3018799.pdf","H")</f>
        <v>H</v>
      </c>
      <c r="X93" s="16" t="str">
        <f>HYPERLINK("http://www.aruplab.com/Testing-Information/resources/HotLines/TDMix/Jan2025QHL/3018799.xlsx","T")</f>
        <v>T</v>
      </c>
      <c r="Y93" s="16" t="str">
        <f>HYPERLINK("http://www.aruplab.com/Testing-Information/resources/HotLines/Sample_Reports/Jan2025QHL/3018799_Allergen, Food, Tree Nuts With Reflex to Components, IgE_TNUT PAN R.pdf","E")</f>
        <v>E</v>
      </c>
      <c r="Z93" s="16" t="str">
        <f>HYPERLINK("https://connect.aruplab.com/Pricing/TestPrice/3018799/D01212025","P")</f>
        <v>P</v>
      </c>
      <c r="AA93" s="8">
        <v>45607</v>
      </c>
    </row>
    <row r="94" spans="1:27" ht="60" x14ac:dyDescent="0.25">
      <c r="A94" s="6" t="s">
        <v>288</v>
      </c>
      <c r="B94" s="6" t="s">
        <v>289</v>
      </c>
      <c r="C94" s="6" t="s">
        <v>290</v>
      </c>
      <c r="D94" s="7" t="s">
        <v>35</v>
      </c>
      <c r="E94" s="7" t="s">
        <v>0</v>
      </c>
      <c r="F94" s="7" t="s">
        <v>0</v>
      </c>
      <c r="G94" s="7" t="s">
        <v>0</v>
      </c>
      <c r="H94" s="7" t="s">
        <v>0</v>
      </c>
      <c r="I94" s="7" t="s">
        <v>0</v>
      </c>
      <c r="J94" s="7" t="s">
        <v>0</v>
      </c>
      <c r="K94" s="7" t="s">
        <v>0</v>
      </c>
      <c r="L94" s="7" t="s">
        <v>0</v>
      </c>
      <c r="M94" s="7" t="s">
        <v>0</v>
      </c>
      <c r="N94" s="7" t="s">
        <v>0</v>
      </c>
      <c r="O94" s="7" t="s">
        <v>0</v>
      </c>
      <c r="P94" s="7" t="s">
        <v>0</v>
      </c>
      <c r="Q94" s="7" t="s">
        <v>0</v>
      </c>
      <c r="R94" s="7" t="s">
        <v>0</v>
      </c>
      <c r="S94" s="7" t="s">
        <v>0</v>
      </c>
      <c r="T94" s="7" t="s">
        <v>0</v>
      </c>
      <c r="U94" s="7" t="s">
        <v>0</v>
      </c>
      <c r="V94" s="7" t="s">
        <v>0</v>
      </c>
      <c r="W94" s="16" t="str">
        <f>HYPERLINK("http://www.aruplab.com/Testing-Information/resources/HotLines/HotLineDocs/Jan2025QHL/3018849.pdf","H")</f>
        <v>H</v>
      </c>
      <c r="X94" s="16" t="str">
        <f>HYPERLINK("http://www.aruplab.com/Testing-Information/resources/HotLines/TDMix/Jan2025QHL/3018849.xlsx","T")</f>
        <v>T</v>
      </c>
      <c r="Y94" s="16" t="str">
        <f>HYPERLINK("http://www.aruplab.com/Testing-Information/resources/HotLines/Sample_Reports/Jan2025QHL/3018849_Filaria Screen Whole Blood With Reflex to Parasities Smear Giemsa Stain Blood_FILARIABLD.pdf","E")</f>
        <v>E</v>
      </c>
      <c r="Z94" s="16" t="str">
        <f>HYPERLINK("https://connect.aruplab.com/Pricing/TestPrice/3018849/D01212025","P")</f>
        <v>P</v>
      </c>
      <c r="AA94" s="8">
        <v>45678</v>
      </c>
    </row>
    <row r="95" spans="1:27" ht="45" x14ac:dyDescent="0.25">
      <c r="A95" s="6" t="s">
        <v>291</v>
      </c>
      <c r="B95" s="6" t="s">
        <v>292</v>
      </c>
      <c r="C95" s="6" t="s">
        <v>293</v>
      </c>
      <c r="D95" s="7" t="s">
        <v>35</v>
      </c>
      <c r="E95" s="7" t="s">
        <v>0</v>
      </c>
      <c r="F95" s="7" t="s">
        <v>0</v>
      </c>
      <c r="G95" s="7" t="s">
        <v>0</v>
      </c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7" t="s">
        <v>0</v>
      </c>
      <c r="N95" s="7" t="s">
        <v>0</v>
      </c>
      <c r="O95" s="7" t="s">
        <v>0</v>
      </c>
      <c r="P95" s="7" t="s">
        <v>0</v>
      </c>
      <c r="Q95" s="7" t="s">
        <v>0</v>
      </c>
      <c r="R95" s="7" t="s">
        <v>0</v>
      </c>
      <c r="S95" s="7" t="s">
        <v>0</v>
      </c>
      <c r="T95" s="7" t="s">
        <v>0</v>
      </c>
      <c r="U95" s="7" t="s">
        <v>0</v>
      </c>
      <c r="V95" s="7" t="s">
        <v>0</v>
      </c>
      <c r="W95" s="16" t="str">
        <f>HYPERLINK("http://www.aruplab.com/Testing-Information/resources/HotLines/HotLineDocs/Jan2025QHL/3018856.pdf","H")</f>
        <v>H</v>
      </c>
      <c r="X95" s="16" t="str">
        <f>HYPERLINK("http://www.aruplab.com/Testing-Information/resources/HotLines/TDMix/Jan2025QHL/3018856.xlsx","T")</f>
        <v>T</v>
      </c>
      <c r="Y95" s="16" t="str">
        <f>HYPERLINK("http://www.aruplab.com/Testing-Information/resources/HotLines/Sample_Reports/Jan2025QHL/3018856_Francisella tularensis Antibodies, IgG and IgM_F TULARPAN.pdf","E")</f>
        <v>E</v>
      </c>
      <c r="Z95" s="16" t="str">
        <f>HYPERLINK("https://connect.aruplab.com/Pricing/TestPrice/3018856/D01212025","P")</f>
        <v>P</v>
      </c>
      <c r="AA95" s="8">
        <v>45678</v>
      </c>
    </row>
    <row r="96" spans="1:27" ht="30" x14ac:dyDescent="0.25">
      <c r="A96" s="6" t="s">
        <v>294</v>
      </c>
      <c r="B96" s="6" t="s">
        <v>295</v>
      </c>
      <c r="C96" s="6" t="s">
        <v>296</v>
      </c>
      <c r="D96" s="7" t="s">
        <v>35</v>
      </c>
      <c r="E96" s="7" t="s">
        <v>0</v>
      </c>
      <c r="F96" s="7" t="s">
        <v>0</v>
      </c>
      <c r="G96" s="7" t="s">
        <v>0</v>
      </c>
      <c r="H96" s="7" t="s">
        <v>0</v>
      </c>
      <c r="I96" s="7" t="s">
        <v>0</v>
      </c>
      <c r="J96" s="7" t="s">
        <v>0</v>
      </c>
      <c r="K96" s="7" t="s">
        <v>0</v>
      </c>
      <c r="L96" s="7" t="s">
        <v>0</v>
      </c>
      <c r="M96" s="7" t="s">
        <v>0</v>
      </c>
      <c r="N96" s="7" t="s">
        <v>0</v>
      </c>
      <c r="O96" s="7" t="s">
        <v>0</v>
      </c>
      <c r="P96" s="7" t="s">
        <v>0</v>
      </c>
      <c r="Q96" s="7" t="s">
        <v>0</v>
      </c>
      <c r="R96" s="7" t="s">
        <v>0</v>
      </c>
      <c r="S96" s="7" t="s">
        <v>0</v>
      </c>
      <c r="T96" s="7" t="s">
        <v>0</v>
      </c>
      <c r="U96" s="7" t="s">
        <v>0</v>
      </c>
      <c r="V96" s="7" t="s">
        <v>0</v>
      </c>
      <c r="W96" s="16" t="str">
        <f>HYPERLINK("http://www.aruplab.com/Testing-Information/resources/HotLines/HotLineDocs/Jan2025QHL/3018866.pdf","H")</f>
        <v>H</v>
      </c>
      <c r="X96" s="16" t="str">
        <f>HYPERLINK("http://www.aruplab.com/Testing-Information/resources/HotLines/TDMix/Jan2025QHL/3018866.xlsx","T")</f>
        <v>T</v>
      </c>
      <c r="Y96" s="16" t="str">
        <f>HYPERLINK("http://www.aruplab.com/Testing-Information/resources/HotLines/Sample_Reports/Jan2025QHL/3018866_Dermatomyositis and Polymyositis Panel_COMBI PAN2.pdf","E")</f>
        <v>E</v>
      </c>
      <c r="Z96" s="16" t="str">
        <f>HYPERLINK("https://connect.aruplab.com/Pricing/TestPrice/3018866/D01212025","P")</f>
        <v>P</v>
      </c>
      <c r="AA96" s="8">
        <v>45678</v>
      </c>
    </row>
    <row r="97" spans="1:27" ht="30" x14ac:dyDescent="0.25">
      <c r="A97" s="6" t="s">
        <v>297</v>
      </c>
      <c r="B97" s="6" t="s">
        <v>298</v>
      </c>
      <c r="C97" s="6" t="s">
        <v>299</v>
      </c>
      <c r="D97" s="7" t="s">
        <v>35</v>
      </c>
      <c r="E97" s="7" t="s">
        <v>0</v>
      </c>
      <c r="F97" s="7" t="s">
        <v>0</v>
      </c>
      <c r="G97" s="7" t="s">
        <v>0</v>
      </c>
      <c r="H97" s="7" t="s">
        <v>0</v>
      </c>
      <c r="I97" s="7" t="s">
        <v>0</v>
      </c>
      <c r="J97" s="7" t="s">
        <v>0</v>
      </c>
      <c r="K97" s="7" t="s">
        <v>0</v>
      </c>
      <c r="L97" s="7" t="s">
        <v>0</v>
      </c>
      <c r="M97" s="7" t="s">
        <v>0</v>
      </c>
      <c r="N97" s="7" t="s">
        <v>0</v>
      </c>
      <c r="O97" s="7" t="s">
        <v>0</v>
      </c>
      <c r="P97" s="7" t="s">
        <v>0</v>
      </c>
      <c r="Q97" s="7" t="s">
        <v>0</v>
      </c>
      <c r="R97" s="7" t="s">
        <v>0</v>
      </c>
      <c r="S97" s="7" t="s">
        <v>0</v>
      </c>
      <c r="T97" s="7" t="s">
        <v>0</v>
      </c>
      <c r="U97" s="7" t="s">
        <v>0</v>
      </c>
      <c r="V97" s="7" t="s">
        <v>0</v>
      </c>
      <c r="W97" s="16" t="str">
        <f>HYPERLINK("http://www.aruplab.com/Testing-Information/resources/HotLines/HotLineDocs/Jan2025QHL/3018867.pdf","H")</f>
        <v>H</v>
      </c>
      <c r="X97" s="16" t="str">
        <f>HYPERLINK("http://www.aruplab.com/Testing-Information/resources/HotLines/TDMix/Jan2025QHL/3018867.xlsx","T")</f>
        <v>T</v>
      </c>
      <c r="Y97" s="16" t="str">
        <f>HYPERLINK("http://www.aruplab.com/Testing-Information/resources/HotLines/Sample_Reports/Jan2025QHL/3018867_Extended Myositis Panel_MYOS EXT2.pdf","E")</f>
        <v>E</v>
      </c>
      <c r="Z97" s="16" t="str">
        <f>HYPERLINK("https://connect.aruplab.com/Pricing/TestPrice/3018867/D01212025","P")</f>
        <v>P</v>
      </c>
      <c r="AA97" s="8">
        <v>45678</v>
      </c>
    </row>
    <row r="98" spans="1:27" x14ac:dyDescent="0.25">
      <c r="A98" s="6" t="s">
        <v>300</v>
      </c>
      <c r="B98" s="6" t="s">
        <v>301</v>
      </c>
      <c r="C98" s="6" t="s">
        <v>302</v>
      </c>
      <c r="D98" s="7" t="s">
        <v>35</v>
      </c>
      <c r="E98" s="7" t="s">
        <v>0</v>
      </c>
      <c r="F98" s="7" t="s">
        <v>0</v>
      </c>
      <c r="G98" s="7" t="s">
        <v>0</v>
      </c>
      <c r="H98" s="7" t="s">
        <v>0</v>
      </c>
      <c r="I98" s="7" t="s">
        <v>0</v>
      </c>
      <c r="J98" s="7" t="s">
        <v>0</v>
      </c>
      <c r="K98" s="7" t="s">
        <v>0</v>
      </c>
      <c r="L98" s="7" t="s">
        <v>0</v>
      </c>
      <c r="M98" s="7" t="s">
        <v>0</v>
      </c>
      <c r="N98" s="7" t="s">
        <v>0</v>
      </c>
      <c r="O98" s="7" t="s">
        <v>0</v>
      </c>
      <c r="P98" s="7" t="s">
        <v>0</v>
      </c>
      <c r="Q98" s="7" t="s">
        <v>0</v>
      </c>
      <c r="R98" s="7" t="s">
        <v>0</v>
      </c>
      <c r="S98" s="7" t="s">
        <v>0</v>
      </c>
      <c r="T98" s="7" t="s">
        <v>0</v>
      </c>
      <c r="U98" s="7" t="s">
        <v>0</v>
      </c>
      <c r="V98" s="7" t="s">
        <v>0</v>
      </c>
      <c r="W98" s="16" t="str">
        <f>HYPERLINK("http://www.aruplab.com/Testing-Information/resources/HotLines/HotLineDocs/Jan2025QHL/3018868.pdf","H")</f>
        <v>H</v>
      </c>
      <c r="X98" s="16" t="str">
        <f>HYPERLINK("http://www.aruplab.com/Testing-Information/resources/HotLines/TDMix/Jan2025QHL/3018868.xlsx","T")</f>
        <v>T</v>
      </c>
      <c r="Y98" s="16" t="str">
        <f>HYPERLINK("http://www.aruplab.com/Testing-Information/resources/HotLines/Sample_Reports/Jan2025QHL/3018868_Polymyositis Panel _POLY MYO2.pdf","E")</f>
        <v>E</v>
      </c>
      <c r="Z98" s="16" t="str">
        <f>HYPERLINK("https://connect.aruplab.com/Pricing/TestPrice/3018868/D01212025","P")</f>
        <v>P</v>
      </c>
      <c r="AA98" s="8">
        <v>45678</v>
      </c>
    </row>
    <row r="99" spans="1:27" ht="45" x14ac:dyDescent="0.25">
      <c r="A99" s="6" t="s">
        <v>303</v>
      </c>
      <c r="B99" s="6" t="s">
        <v>304</v>
      </c>
      <c r="C99" s="6" t="s">
        <v>305</v>
      </c>
      <c r="D99" s="7" t="s">
        <v>35</v>
      </c>
      <c r="E99" s="7" t="s">
        <v>0</v>
      </c>
      <c r="F99" s="7" t="s">
        <v>0</v>
      </c>
      <c r="G99" s="7" t="s">
        <v>0</v>
      </c>
      <c r="H99" s="7" t="s">
        <v>0</v>
      </c>
      <c r="I99" s="7" t="s">
        <v>0</v>
      </c>
      <c r="J99" s="7" t="s">
        <v>0</v>
      </c>
      <c r="K99" s="7" t="s">
        <v>0</v>
      </c>
      <c r="L99" s="7" t="s">
        <v>0</v>
      </c>
      <c r="M99" s="7" t="s">
        <v>0</v>
      </c>
      <c r="N99" s="7" t="s">
        <v>0</v>
      </c>
      <c r="O99" s="7" t="s">
        <v>0</v>
      </c>
      <c r="P99" s="7" t="s">
        <v>0</v>
      </c>
      <c r="Q99" s="7" t="s">
        <v>0</v>
      </c>
      <c r="R99" s="7" t="s">
        <v>0</v>
      </c>
      <c r="S99" s="7" t="s">
        <v>0</v>
      </c>
      <c r="T99" s="7" t="s">
        <v>0</v>
      </c>
      <c r="U99" s="7" t="s">
        <v>0</v>
      </c>
      <c r="V99" s="7" t="s">
        <v>0</v>
      </c>
      <c r="W99" s="16" t="str">
        <f>HYPERLINK("http://www.aruplab.com/Testing-Information/resources/HotLines/HotLineDocs/Jan2025QHL/3018869.pdf","H")</f>
        <v>H</v>
      </c>
      <c r="X99" s="16" t="str">
        <f>HYPERLINK("http://www.aruplab.com/Testing-Information/resources/HotLines/TDMix/Jan2025QHL/3018869.xlsx","T")</f>
        <v>T</v>
      </c>
      <c r="Y99" s="16" t="str">
        <f>HYPERLINK("http://www.aruplab.com/Testing-Information/resources/HotLines/Sample_Reports/Jan2025QHL/3018869_Interstitial Lung Disease Autoantibody Panel_ILD PANEL2.pdf","E")</f>
        <v>E</v>
      </c>
      <c r="Z99" s="16" t="str">
        <f>HYPERLINK("https://connect.aruplab.com/Pricing/TestPrice/3018869/D01212025","P")</f>
        <v>P</v>
      </c>
      <c r="AA99" s="8">
        <v>45678</v>
      </c>
    </row>
    <row r="100" spans="1:27" ht="30" x14ac:dyDescent="0.25">
      <c r="A100" s="6" t="s">
        <v>306</v>
      </c>
      <c r="B100" s="6" t="s">
        <v>307</v>
      </c>
      <c r="C100" s="6" t="s">
        <v>308</v>
      </c>
      <c r="D100" s="7" t="s">
        <v>35</v>
      </c>
      <c r="E100" s="7" t="s">
        <v>0</v>
      </c>
      <c r="F100" s="7" t="s">
        <v>0</v>
      </c>
      <c r="G100" s="7" t="s">
        <v>0</v>
      </c>
      <c r="H100" s="7" t="s">
        <v>0</v>
      </c>
      <c r="I100" s="7" t="s">
        <v>0</v>
      </c>
      <c r="J100" s="7" t="s">
        <v>0</v>
      </c>
      <c r="K100" s="7" t="s">
        <v>0</v>
      </c>
      <c r="L100" s="7" t="s">
        <v>0</v>
      </c>
      <c r="M100" s="7" t="s">
        <v>0</v>
      </c>
      <c r="N100" s="7" t="s">
        <v>0</v>
      </c>
      <c r="O100" s="7" t="s">
        <v>0</v>
      </c>
      <c r="P100" s="7" t="s">
        <v>0</v>
      </c>
      <c r="Q100" s="7" t="s">
        <v>0</v>
      </c>
      <c r="R100" s="7" t="s">
        <v>0</v>
      </c>
      <c r="S100" s="7" t="s">
        <v>0</v>
      </c>
      <c r="T100" s="7" t="s">
        <v>0</v>
      </c>
      <c r="U100" s="7" t="s">
        <v>0</v>
      </c>
      <c r="V100" s="7" t="s">
        <v>0</v>
      </c>
      <c r="W100" s="16" t="str">
        <f>HYPERLINK("http://www.aruplab.com/Testing-Information/resources/HotLines/HotLineDocs/Jan2025QHL/3018870.pdf","H")</f>
        <v>H</v>
      </c>
      <c r="X100" s="16" t="str">
        <f>HYPERLINK("http://www.aruplab.com/Testing-Information/resources/HotLines/TDMix/Jan2025QHL/3018870.xlsx","T")</f>
        <v>T</v>
      </c>
      <c r="Y100" s="16" t="str">
        <f>HYPERLINK("http://www.aruplab.com/Testing-Information/resources/HotLines/Sample_Reports/Jan2025QHL/3018870_Dermatomyositis Autoantibody Panel_DERM PAN2.pdf","E")</f>
        <v>E</v>
      </c>
      <c r="Z100" s="16" t="str">
        <f>HYPERLINK("https://connect.aruplab.com/Pricing/TestPrice/3018870/D01212025","P")</f>
        <v>P</v>
      </c>
      <c r="AA100" s="8">
        <v>45678</v>
      </c>
    </row>
    <row r="101" spans="1:27" ht="7.7" customHeight="1" x14ac:dyDescent="0.25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 0001</cp:lastModifiedBy>
  <dcterms:created xsi:type="dcterms:W3CDTF">2024-11-22T15:31:53Z</dcterms:created>
  <dcterms:modified xsi:type="dcterms:W3CDTF">2024-12-02T19:01:12Z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2024-11-22T15:31:45Z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92914df4-9c93-485b-a1a6-530d4fd8afbf</vt:lpwstr>
  </property>
  <property fmtid="{D5CDD505-2E9C-101B-9397-08002B2CF9AE}" pid="8" name="MSIP_Label_7528a15d-fe30-4bc2-853f-da171899c8c3_ContentBits">
    <vt:lpwstr>2</vt:lpwstr>
  </property>
</Properties>
</file>