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4630D438-F170-40A2-B671-F523B1496119}" xr6:coauthVersionLast="47" xr6:coauthVersionMax="47" xr10:uidLastSave="{00000000-0000-0000-0000-000000000000}"/>
  <bookViews>
    <workbookView xWindow="2340" yWindow="2340" windowWidth="21600" windowHeight="862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4" i="1" l="1"/>
  <c r="Y164" i="1"/>
  <c r="X164" i="1"/>
  <c r="W164" i="1"/>
  <c r="Z163" i="1"/>
  <c r="Y163" i="1"/>
  <c r="X163" i="1"/>
  <c r="W163" i="1"/>
  <c r="Z162" i="1"/>
  <c r="Y162" i="1"/>
  <c r="X162" i="1"/>
  <c r="W162" i="1"/>
  <c r="Z161" i="1"/>
  <c r="Y161" i="1"/>
  <c r="X161" i="1"/>
  <c r="W161" i="1"/>
  <c r="Z160" i="1"/>
  <c r="Y160" i="1"/>
  <c r="X160" i="1"/>
  <c r="W160" i="1"/>
  <c r="Z159" i="1"/>
  <c r="Y159" i="1"/>
  <c r="X159" i="1"/>
  <c r="W159" i="1"/>
  <c r="Z158" i="1"/>
  <c r="Y158" i="1"/>
  <c r="X158" i="1"/>
  <c r="W158" i="1"/>
  <c r="Z157" i="1"/>
  <c r="Y157" i="1"/>
  <c r="X157" i="1"/>
  <c r="W157" i="1"/>
  <c r="Z156" i="1"/>
  <c r="Y156" i="1"/>
  <c r="X156" i="1"/>
  <c r="W156" i="1"/>
  <c r="Z155" i="1"/>
  <c r="Y155" i="1"/>
  <c r="X155" i="1"/>
  <c r="W155" i="1"/>
  <c r="Z154" i="1"/>
  <c r="Y154" i="1"/>
  <c r="X154" i="1"/>
  <c r="W154" i="1"/>
  <c r="Z153" i="1"/>
  <c r="Y153" i="1"/>
  <c r="X153" i="1"/>
  <c r="W153" i="1"/>
  <c r="Z152" i="1"/>
  <c r="Y152" i="1"/>
  <c r="X152" i="1"/>
  <c r="W152" i="1"/>
  <c r="Z151" i="1"/>
  <c r="Y151" i="1"/>
  <c r="X151" i="1"/>
  <c r="W151" i="1"/>
  <c r="Z150" i="1"/>
  <c r="X150" i="1"/>
  <c r="W150" i="1"/>
  <c r="Z149" i="1"/>
  <c r="Y149" i="1"/>
  <c r="X149" i="1"/>
  <c r="W149" i="1"/>
  <c r="Y148" i="1"/>
  <c r="X148" i="1"/>
  <c r="W148" i="1"/>
  <c r="Z147" i="1"/>
  <c r="Y147" i="1"/>
  <c r="X147" i="1"/>
  <c r="W147" i="1"/>
  <c r="Z146" i="1"/>
  <c r="Y146" i="1"/>
  <c r="X146" i="1"/>
  <c r="W146" i="1"/>
  <c r="Z145" i="1"/>
  <c r="Y145" i="1"/>
  <c r="X145" i="1"/>
  <c r="W145" i="1"/>
  <c r="W144" i="1"/>
  <c r="W143" i="1"/>
  <c r="W142" i="1"/>
  <c r="Y141" i="1"/>
  <c r="X141" i="1"/>
  <c r="W141" i="1"/>
  <c r="Y140" i="1"/>
  <c r="X140" i="1"/>
  <c r="W140" i="1"/>
  <c r="Y139" i="1"/>
  <c r="X139" i="1"/>
  <c r="W139" i="1"/>
  <c r="Y138" i="1"/>
  <c r="X138" i="1"/>
  <c r="W138" i="1"/>
  <c r="Y137" i="1"/>
  <c r="X137" i="1"/>
  <c r="W137" i="1"/>
  <c r="Y136" i="1"/>
  <c r="X136" i="1"/>
  <c r="W136" i="1"/>
  <c r="Y135" i="1"/>
  <c r="X135" i="1"/>
  <c r="W135" i="1"/>
  <c r="Y134" i="1"/>
  <c r="X134" i="1"/>
  <c r="W134" i="1"/>
  <c r="Y133" i="1"/>
  <c r="X133" i="1"/>
  <c r="W133" i="1"/>
  <c r="Y132" i="1"/>
  <c r="X132" i="1"/>
  <c r="W132" i="1"/>
  <c r="Y131" i="1"/>
  <c r="X131" i="1"/>
  <c r="W131" i="1"/>
  <c r="W130" i="1"/>
  <c r="W129" i="1"/>
  <c r="W128" i="1"/>
  <c r="X127" i="1"/>
  <c r="W127" i="1"/>
  <c r="W126" i="1"/>
  <c r="Y125" i="1"/>
  <c r="X125" i="1"/>
  <c r="W125" i="1"/>
  <c r="W124" i="1"/>
  <c r="W123" i="1"/>
  <c r="Y122" i="1"/>
  <c r="X122" i="1"/>
  <c r="W122" i="1"/>
  <c r="W121" i="1"/>
  <c r="Y120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Y98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Y82" i="1"/>
  <c r="W82" i="1"/>
  <c r="W81" i="1"/>
  <c r="W80" i="1"/>
  <c r="W79" i="1"/>
  <c r="W78" i="1"/>
  <c r="W77" i="1"/>
  <c r="Y76" i="1"/>
  <c r="W76" i="1"/>
  <c r="W75" i="1"/>
  <c r="W74" i="1"/>
  <c r="W73" i="1"/>
  <c r="Y72" i="1"/>
  <c r="X72" i="1"/>
  <c r="W72" i="1"/>
  <c r="X71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Y24" i="1"/>
  <c r="W24" i="1"/>
  <c r="W23" i="1"/>
  <c r="Y22" i="1"/>
  <c r="W22" i="1"/>
  <c r="W21" i="1"/>
  <c r="Y20" i="1"/>
  <c r="X20" i="1"/>
  <c r="W20" i="1"/>
  <c r="Y19" i="1"/>
  <c r="W19" i="1"/>
  <c r="W18" i="1"/>
  <c r="W17" i="1"/>
  <c r="W16" i="1"/>
  <c r="W15" i="1"/>
  <c r="W14" i="1"/>
  <c r="W13" i="1"/>
  <c r="W12" i="1"/>
  <c r="Y11" i="1"/>
  <c r="W11" i="1"/>
  <c r="W10" i="1"/>
  <c r="W9" i="1"/>
</calcChain>
</file>

<file path=xl/sharedStrings.xml><?xml version="1.0" encoding="utf-8"?>
<sst xmlns="http://schemas.openxmlformats.org/spreadsheetml/2006/main" count="3900" uniqueCount="502">
  <si>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</si>
  <si>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</si>
  <si>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</si>
  <si>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</si>
  <si>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</si>
  <si>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</si>
  <si>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</si>
  <si>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</si>
  <si>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</si>
  <si>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</si>
  <si>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</si>
  <si>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</si>
  <si>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</si>
  <si>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</si>
  <si>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</si>
  <si>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</si>
  <si>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</si>
  <si>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</si>
  <si>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</si>
  <si>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</si>
  <si>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</si>
  <si>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</si>
  <si>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</si>
  <si>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</si>
  <si>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</si>
  <si>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</si>
  <si>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</si>
  <si>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</si>
  <si>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</si>
  <si>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</si>
  <si>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</si>
  <si>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</si>
  <si>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0013410</t>
  </si>
  <si>
    <t>IRL-THERM</t>
  </si>
  <si>
    <t>Thermal Amplitude Test</t>
  </si>
  <si>
    <t>x</t>
  </si>
  <si>
    <t>0020045</t>
  </si>
  <si>
    <t>LA</t>
  </si>
  <si>
    <t>Lactic Acid, Plasma</t>
  </si>
  <si>
    <t>0020056</t>
  </si>
  <si>
    <t>VIS-S</t>
  </si>
  <si>
    <t>Viscosity, Serum</t>
  </si>
  <si>
    <t>0020504</t>
  </si>
  <si>
    <t>LA-FL</t>
  </si>
  <si>
    <t>Lactic Acid, Body Fluid</t>
  </si>
  <si>
    <t>0020516</t>
  </si>
  <si>
    <t>LA-CF</t>
  </si>
  <si>
    <t>Lactic Acid, CSF</t>
  </si>
  <si>
    <t>0030181</t>
  </si>
  <si>
    <t>LUPUS R</t>
  </si>
  <si>
    <t>Lupus Anticoagulant Reflexive Panel (Change effective as of 02/20/24: Refer to 3017009 in the February Hotline)</t>
  </si>
  <si>
    <t>0030461</t>
  </si>
  <si>
    <t>DRV CONF</t>
  </si>
  <si>
    <t>Dilute Russell Viper Venom Time (dRVVT) with Reflex to dRVVT 1:1 Mix and Confirmation (Change effective as of 02/20/24: Refer to 3017009 in the February Hotline)</t>
  </si>
  <si>
    <t>0050184</t>
  </si>
  <si>
    <t>META PF</t>
  </si>
  <si>
    <t>Metanephrines, Plasma (Free)</t>
  </si>
  <si>
    <t>0050253</t>
  </si>
  <si>
    <t>LYME M WB</t>
  </si>
  <si>
    <t>Borrelia burgdorferi Antibody, IgM by Immunoblot (Change effective as of 02/20/24: Refer to 0050254)</t>
  </si>
  <si>
    <t>0050610</t>
  </si>
  <si>
    <t>HGBEL</t>
  </si>
  <si>
    <t>Hemoglobin Evaluation with Reflex to Electrophoresis and/or RBC Solubility (Change effective as of 02/20/24: Refer to 3017101 in the February Hotline)</t>
  </si>
  <si>
    <t>0050640</t>
  </si>
  <si>
    <t>SPEP</t>
  </si>
  <si>
    <t>Protein Electrophoresis, Serum</t>
  </si>
  <si>
    <t>0050676</t>
  </si>
  <si>
    <t>IGG SYN</t>
  </si>
  <si>
    <t>Immunoglobulin G, CSF Index</t>
  </si>
  <si>
    <t>0051050</t>
  </si>
  <si>
    <t>PLT ABSCRN</t>
  </si>
  <si>
    <t>Platelet Antibodies, Indirect (Inactive as of 02/20/2024)</t>
  </si>
  <si>
    <t>0051225</t>
  </si>
  <si>
    <t>MSN PAN</t>
  </si>
  <si>
    <t>Motor Neuropathy Panel</t>
  </si>
  <si>
    <t>0055662</t>
  </si>
  <si>
    <t>B12 MMA</t>
  </si>
  <si>
    <t>Vitamin B12 with Reflex to Methylmalonic Acid, Serum (Vitamin B12 Status)</t>
  </si>
  <si>
    <t>0060784</t>
  </si>
  <si>
    <t>HMPVPCR</t>
  </si>
  <si>
    <t>Human Metapneumovirus by PCR</t>
  </si>
  <si>
    <t>0070213</t>
  </si>
  <si>
    <t>PYD</t>
  </si>
  <si>
    <t>Pyridinium Crosslinks (Total), Urine(Inactive as of 02/20/24)</t>
  </si>
  <si>
    <t>0080111</t>
  </si>
  <si>
    <t>VIT B6</t>
  </si>
  <si>
    <t>Vitamin B[6] (Pyridoxal 5-Phosphate)</t>
  </si>
  <si>
    <t>0080380</t>
  </si>
  <si>
    <t>Vitamin C</t>
  </si>
  <si>
    <t>Vitamin C (Ascorbic Acid), Plasma</t>
  </si>
  <si>
    <t>0080395</t>
  </si>
  <si>
    <t>SEROT-WB</t>
  </si>
  <si>
    <t>Serotonin, Whole Blood</t>
  </si>
  <si>
    <t>0080397</t>
  </si>
  <si>
    <t>SEROT-SER</t>
  </si>
  <si>
    <t>Serotonin, Serum</t>
  </si>
  <si>
    <t>0080420</t>
  </si>
  <si>
    <t>HIAA</t>
  </si>
  <si>
    <t>5-Hydroxyindoleacetic Acid (HIAA), Urine</t>
  </si>
  <si>
    <t>0080421</t>
  </si>
  <si>
    <t>VMA U</t>
  </si>
  <si>
    <t>Vanillylmandelic Acid (VMA), Urine</t>
  </si>
  <si>
    <t>0080422</t>
  </si>
  <si>
    <t>HVA U</t>
  </si>
  <si>
    <t>Homovanillic Acid (HVA), Urine</t>
  </si>
  <si>
    <t>0080470</t>
  </si>
  <si>
    <t>VH</t>
  </si>
  <si>
    <t>Vanillylmandelic Acid (VMA) and Homovanillic Acid (HVA), Urine</t>
  </si>
  <si>
    <t>0080521</t>
  </si>
  <si>
    <t>VIT E</t>
  </si>
  <si>
    <t>Vitamin E, Serum or Plasma</t>
  </si>
  <si>
    <t>0083918</t>
  </si>
  <si>
    <t>MMA U</t>
  </si>
  <si>
    <t>Methylmalonic Acid (MMA) Quantitative, Urine</t>
  </si>
  <si>
    <t>0090003</t>
  </si>
  <si>
    <t>FLEC</t>
  </si>
  <si>
    <t>Flecainide</t>
  </si>
  <si>
    <t>0090057</t>
  </si>
  <si>
    <t>GABAP</t>
  </si>
  <si>
    <t>Gabapentin</t>
  </si>
  <si>
    <t>0090074</t>
  </si>
  <si>
    <t>NORT HPLC</t>
  </si>
  <si>
    <t>Nortriptyline</t>
  </si>
  <si>
    <t>0090102</t>
  </si>
  <si>
    <t>DOXEPIN</t>
  </si>
  <si>
    <t>Doxepin and Metabolite, Serum or Plasma</t>
  </si>
  <si>
    <t>0090106</t>
  </si>
  <si>
    <t>PROTRIP</t>
  </si>
  <si>
    <t>Protriptyline, Serum or Plasma</t>
  </si>
  <si>
    <t>0090151</t>
  </si>
  <si>
    <t>PROC</t>
  </si>
  <si>
    <t>Procainamide and NAPA(Inactive as of 02/20/24)</t>
  </si>
  <si>
    <t>0090157</t>
  </si>
  <si>
    <t>DESIP/IMIP</t>
  </si>
  <si>
    <t>Imipramine and Desipramine, Serum or Plasma</t>
  </si>
  <si>
    <t>0090158</t>
  </si>
  <si>
    <t>AMIT/NORT</t>
  </si>
  <si>
    <t>Amitriptyline and Nortriptyline, Serum or Plasma</t>
  </si>
  <si>
    <t>0090161</t>
  </si>
  <si>
    <t>AMIOD</t>
  </si>
  <si>
    <t>Amiodarone and Metabolite</t>
  </si>
  <si>
    <t>0090359</t>
  </si>
  <si>
    <t>CDCO COCA</t>
  </si>
  <si>
    <t>Cocaine Metabolite, Urine, Quantitative</t>
  </si>
  <si>
    <t>0090362</t>
  </si>
  <si>
    <t>CDCO METH</t>
  </si>
  <si>
    <t>Methadone and Metabolite, Urine, Quantitative</t>
  </si>
  <si>
    <t>0090369</t>
  </si>
  <si>
    <t>CDCO THC</t>
  </si>
  <si>
    <t>THC Metabolite, Urine, Quantitative</t>
  </si>
  <si>
    <t>0090613</t>
  </si>
  <si>
    <t>TNI</t>
  </si>
  <si>
    <t>Troponin I(Inactive as of 02/20/24)</t>
  </si>
  <si>
    <t>0090684</t>
  </si>
  <si>
    <t>COC MET SP</t>
  </si>
  <si>
    <t>Cocaine Metabolite, Serum or Plasma, Quantitative</t>
  </si>
  <si>
    <t>0090699</t>
  </si>
  <si>
    <t>METHADO SP</t>
  </si>
  <si>
    <t>Methadone and Metabolite, Serum or Plasma, Quantitative</t>
  </si>
  <si>
    <t>0092100</t>
  </si>
  <si>
    <t>CORTURATIO</t>
  </si>
  <si>
    <t>Cortisol/Cortisone Urine Free by LC-MS/MS</t>
  </si>
  <si>
    <t>0092333</t>
  </si>
  <si>
    <t>OHPRGNLON</t>
  </si>
  <si>
    <t>17-Hydroxypregnenolone Quantitative by LC-MS/MS, Serum or Plasma</t>
  </si>
  <si>
    <t>0092334</t>
  </si>
  <si>
    <t>PREGNLONE</t>
  </si>
  <si>
    <t>Pregnenolone by LC-MS/MS, Serum or Plasma</t>
  </si>
  <si>
    <t>0092335</t>
  </si>
  <si>
    <t>OHPRGNBASE</t>
  </si>
  <si>
    <t>17-Hydroxypregnenolone Baseline Specimen</t>
  </si>
  <si>
    <t>0092336</t>
  </si>
  <si>
    <t>OHPRGN 30</t>
  </si>
  <si>
    <t>17-Hydroxypregnenolone 30-Minute Timed Specimen</t>
  </si>
  <si>
    <t>0092337</t>
  </si>
  <si>
    <t>OHPRGN 60</t>
  </si>
  <si>
    <t>17-Hydroxypregnenolone 60-Minute Timed Specimen</t>
  </si>
  <si>
    <t>0092338</t>
  </si>
  <si>
    <t>OHPRGN 90</t>
  </si>
  <si>
    <t>17-Hydroxypregnenolone 90-Minute Timed Specimen</t>
  </si>
  <si>
    <t>0092356</t>
  </si>
  <si>
    <t>NICOTINEUR</t>
  </si>
  <si>
    <t>Nicotine and Metabolites, Urine, Quantitative</t>
  </si>
  <si>
    <t>0092361</t>
  </si>
  <si>
    <t>NICOTINESP</t>
  </si>
  <si>
    <t>Nicotine and Metabolites, Serum or Plasma, Quantitative</t>
  </si>
  <si>
    <t>0092570</t>
  </si>
  <si>
    <t>CDCO FENU</t>
  </si>
  <si>
    <t>Fentanyl and Metabolite, Urine, Quantitative</t>
  </si>
  <si>
    <t>0093247</t>
  </si>
  <si>
    <t>ESDIOL TMS</t>
  </si>
  <si>
    <t>Estradiol (Adult Males, Children, Postmenopausal Females, or Individuals on Estrogen-Suppressing Hormone Therapy)</t>
  </si>
  <si>
    <t>0093248</t>
  </si>
  <si>
    <t>EST FR TMS</t>
  </si>
  <si>
    <t>Estrogens, Fractionated, by Mass Spectrometry</t>
  </si>
  <si>
    <t>0093249</t>
  </si>
  <si>
    <t>Estrone TMS</t>
  </si>
  <si>
    <t>Estrone, by Mass Spectrometry</t>
  </si>
  <si>
    <t>0097222</t>
  </si>
  <si>
    <t>CORT UF</t>
  </si>
  <si>
    <t>Cortisol Urine Free by LC-MS/MS</t>
  </si>
  <si>
    <t>0098834</t>
  </si>
  <si>
    <t>OXCARB</t>
  </si>
  <si>
    <t>Oxcarbazepine or Eslicarbazepine Metabolite (MHD)</t>
  </si>
  <si>
    <t>0099336</t>
  </si>
  <si>
    <t>CLOMIP</t>
  </si>
  <si>
    <t>Clomipramine and Metabolite, Serum or Plasma</t>
  </si>
  <si>
    <t>0099431</t>
  </si>
  <si>
    <t>MMA QNT-P</t>
  </si>
  <si>
    <t>Methylmalonic Acid, Serum or Plasma (Vitamin B12 Status)</t>
  </si>
  <si>
    <t>0099640</t>
  </si>
  <si>
    <t>HALO</t>
  </si>
  <si>
    <t>Haloperidol</t>
  </si>
  <si>
    <t>0099824</t>
  </si>
  <si>
    <t>POR FECES</t>
  </si>
  <si>
    <t>Porphyrins, Fecal</t>
  </si>
  <si>
    <t>0099906</t>
  </si>
  <si>
    <t>FLUPHEN</t>
  </si>
  <si>
    <t>Fluphenazine</t>
  </si>
  <si>
    <t>2000136</t>
  </si>
  <si>
    <t>TH REQUEST</t>
  </si>
  <si>
    <t>Cytology, ThinPrep Pap Test and Human Papillomavirus (HPV) High Risk Screen by Transcription-Mediated Amplification (TMA), With Reflex to Genotypes 16 and 18/45</t>
  </si>
  <si>
    <t>2000138</t>
  </si>
  <si>
    <t>TR REQUEST</t>
  </si>
  <si>
    <t>Cytology, ThinPrep Pap Test With Reflex to Human Papillomavirus (HPV), High Risk Screen by Transcription-Mediated Amplification (TMA), With Reflex to Genotypes 16 and 18/45</t>
  </si>
  <si>
    <t>2001763</t>
  </si>
  <si>
    <t>HIRSUTISM</t>
  </si>
  <si>
    <t>Hirsutism Evaluation Panel</t>
  </si>
  <si>
    <t>2002028</t>
  </si>
  <si>
    <t>VIRIL PANEL</t>
  </si>
  <si>
    <t>Virilization Panel 1</t>
  </si>
  <si>
    <t>2002029</t>
  </si>
  <si>
    <t>CAH RX PANEL</t>
  </si>
  <si>
    <t>Congenital Adrenal Hyperplasia Treatment Panel</t>
  </si>
  <si>
    <t>2002109</t>
  </si>
  <si>
    <t>SPEP REFLEX</t>
  </si>
  <si>
    <t>Protein Electrophoresis with Reflex to Immunofixation, Serum</t>
  </si>
  <si>
    <t>2002281</t>
  </si>
  <si>
    <t>VIRIL PAN2</t>
  </si>
  <si>
    <t>Virilization Panel 2</t>
  </si>
  <si>
    <t>2002282</t>
  </si>
  <si>
    <t>CAH 11-B HYDROX</t>
  </si>
  <si>
    <t>Congenital Adrenal Hyperplasia Panel, 11-Beta Hydroxylase Deficiency</t>
  </si>
  <si>
    <t>2002283</t>
  </si>
  <si>
    <t>CAH 21 HYDROX</t>
  </si>
  <si>
    <t>Congenital Adrenal Hyperplasia Panel, 21-Hydroxylase Deficiency</t>
  </si>
  <si>
    <t>2002348</t>
  </si>
  <si>
    <t>VITD2D3TMS</t>
  </si>
  <si>
    <t>25-Hydroxyvitamin D[2] and D[3] by Tandem Mass Spectrometry, Serum</t>
  </si>
  <si>
    <t>2002437</t>
  </si>
  <si>
    <t>KIT AML</t>
  </si>
  <si>
    <t>KIT Mutations in AML by Fragment Analysis and Sequencing (Inactive as of 02/20/24)</t>
  </si>
  <si>
    <t>2002715</t>
  </si>
  <si>
    <t>IFE FLC</t>
  </si>
  <si>
    <t>Monoclonal Protein Study, Expanded Panel, Serum</t>
  </si>
  <si>
    <t>2003182</t>
  </si>
  <si>
    <t>LACOSA SP</t>
  </si>
  <si>
    <t>Lacosamide, Serum or Plasma</t>
  </si>
  <si>
    <t>2003222</t>
  </si>
  <si>
    <t>PHOS SYN</t>
  </si>
  <si>
    <t>Antiphospholipid Syndrome Reflexive Panel (Change effective as of 02/20/24: Refer to 3017157 in the February Hotline)</t>
  </si>
  <si>
    <t>2003246</t>
  </si>
  <si>
    <t>FREE T TMS</t>
  </si>
  <si>
    <t>Testosterone, Free, by Dialysis and Mass Spectrometry (Adult Males or Individuals on Testosterone Hormone Therapy)</t>
  </si>
  <si>
    <t>2004247</t>
  </si>
  <si>
    <t>CEBPA MUT</t>
  </si>
  <si>
    <t>CEBPA Mutation Detection (Inactive as of 02/20/24)</t>
  </si>
  <si>
    <t>2005016</t>
  </si>
  <si>
    <t>BCR MIN</t>
  </si>
  <si>
    <t>BCR-ABL1, Minor (p190), Quantitative (Change effective as of 02/20/24: Refer to 3016968)</t>
  </si>
  <si>
    <t>2005255</t>
  </si>
  <si>
    <t>MMA METD</t>
  </si>
  <si>
    <t>Methylmalonic Acid, Serum or Plasma (Metabolic Disorders)</t>
  </si>
  <si>
    <t>2006385</t>
  </si>
  <si>
    <t>THROMRISKR</t>
  </si>
  <si>
    <t>Thrombotic Risk Reflexive Panel (Change effective as of 02/20/24: Refer to 3017156 in the February Hotline)</t>
  </si>
  <si>
    <t>2007460</t>
  </si>
  <si>
    <t>LEFLUMETSP</t>
  </si>
  <si>
    <t>Leflunomide Metabolite, Serum or Plasma</t>
  </si>
  <si>
    <t>2007515</t>
  </si>
  <si>
    <t>TADQNT U</t>
  </si>
  <si>
    <t>Tricyclic Antidepressants, Quantitative, Urine</t>
  </si>
  <si>
    <t>2007549</t>
  </si>
  <si>
    <t>TADQNT SP</t>
  </si>
  <si>
    <t>Tricyclic Antidepressants, Quantitative, Serum or Plasma</t>
  </si>
  <si>
    <t>2007918</t>
  </si>
  <si>
    <t>RT3 TMS</t>
  </si>
  <si>
    <t>Triiodothyronine, Reverse by Tandem Mass Spectrometry</t>
  </si>
  <si>
    <t>2007945</t>
  </si>
  <si>
    <t>ARIPIPRAZO</t>
  </si>
  <si>
    <t>Aripiprazole and Metabolite, Serum or Plasma</t>
  </si>
  <si>
    <t>2007949</t>
  </si>
  <si>
    <t>PALIPERID</t>
  </si>
  <si>
    <t>Paliperidone, Serum or Plasma</t>
  </si>
  <si>
    <t>2007951</t>
  </si>
  <si>
    <t>RISPERIDON</t>
  </si>
  <si>
    <t>Risperidone and Metabolite, Serum or Plasma</t>
  </si>
  <si>
    <t>2007957</t>
  </si>
  <si>
    <t>VENLAFAXSP</t>
  </si>
  <si>
    <t>Venlafaxine and Metabolite, Serum or Plasma</t>
  </si>
  <si>
    <t>2007967</t>
  </si>
  <si>
    <t>MSNCR</t>
  </si>
  <si>
    <t>Motor and Sensory Neuropathy Evaluation with Immunofixation Electrophoresis and Reflex to Titer and Neuronal Immunoblot</t>
  </si>
  <si>
    <t>2008291</t>
  </si>
  <si>
    <t>CDCO BENZO</t>
  </si>
  <si>
    <t>Benzodiazepines, Urine, Quantitative</t>
  </si>
  <si>
    <t>2008320</t>
  </si>
  <si>
    <t>IFX NAB</t>
  </si>
  <si>
    <t>Infliximab or Biosimilar Activity and Neutralizing Antibody (Change effective as of 02/20/24: Refer to 3016779 in the February Hotline)</t>
  </si>
  <si>
    <t>2008406</t>
  </si>
  <si>
    <t>T3RT3RATIO</t>
  </si>
  <si>
    <t>Triiodothyronine, Total and Triiodothyronine, Reverse with Ratio Calculation by Tandem Mass Spectrometry</t>
  </si>
  <si>
    <t>2010075</t>
  </si>
  <si>
    <t>AMPS UR</t>
  </si>
  <si>
    <t>Amphetamines, Urine, Quantitative</t>
  </si>
  <si>
    <t>2010092</t>
  </si>
  <si>
    <t>BUPR UR</t>
  </si>
  <si>
    <t>Buprenorphine and Metabolites, Urine, Quantitative</t>
  </si>
  <si>
    <t>2010359</t>
  </si>
  <si>
    <t>MPA MET</t>
  </si>
  <si>
    <t>Mycophenolic Acid and Metabolites</t>
  </si>
  <si>
    <t>2011248</t>
  </si>
  <si>
    <t>ADA NAB</t>
  </si>
  <si>
    <t>Adalimumab Activity and Neutralizing Antibody (Change effective as of 02/20/24: Refer to 3017043 in the February Hotline)</t>
  </si>
  <si>
    <t>2011311</t>
  </si>
  <si>
    <t>U CL RAND</t>
  </si>
  <si>
    <t>Chloride, Random Urine (Inactive as of 02/20/24)</t>
  </si>
  <si>
    <t>2011487</t>
  </si>
  <si>
    <t>DESIPRAMIN</t>
  </si>
  <si>
    <t>Desipramine, Serum or Plasma by Tandem Mass Spectrometry</t>
  </si>
  <si>
    <t>2011539</t>
  </si>
  <si>
    <t>MEXILE</t>
  </si>
  <si>
    <t>Mexiletine, Serum or Plasma</t>
  </si>
  <si>
    <t>2011609</t>
  </si>
  <si>
    <t>PREGABALIN</t>
  </si>
  <si>
    <t>Pregabalin, Serum or Plasma</t>
  </si>
  <si>
    <t>2012213</t>
  </si>
  <si>
    <t>BARB UR</t>
  </si>
  <si>
    <t>Barbiturates, Urine, Quantitative</t>
  </si>
  <si>
    <t>2012227</t>
  </si>
  <si>
    <t>GABAP U</t>
  </si>
  <si>
    <t>Gabapentin, Urine</t>
  </si>
  <si>
    <t>2012229</t>
  </si>
  <si>
    <t>PREGABA U</t>
  </si>
  <si>
    <t>Pregabalin, Urine</t>
  </si>
  <si>
    <t>2012319</t>
  </si>
  <si>
    <t>ZOLPID UR</t>
  </si>
  <si>
    <t>Zolpidem, Urine, Quantitative</t>
  </si>
  <si>
    <t>2013433</t>
  </si>
  <si>
    <t>CLOZAP SP</t>
  </si>
  <si>
    <t>Clozapine and Metabolites, Serum or Plasma, Quantitative</t>
  </si>
  <si>
    <t>2013605</t>
  </si>
  <si>
    <t>ADA DL R</t>
  </si>
  <si>
    <t>Adalimumab Activity with Reflex to Antibody (Change effective as of 02/20/24: Refer to 3017043 in the February Hotline)</t>
  </si>
  <si>
    <t>2013612</t>
  </si>
  <si>
    <t>IFX DL R</t>
  </si>
  <si>
    <t>Infliximab or Biosimilar Activity with Reflex to Antibody (Change effective as of 02/20/24: Refer to 3016779 in the February Hotline)</t>
  </si>
  <si>
    <t>2013956</t>
  </si>
  <si>
    <t>CV2.1 SCRN</t>
  </si>
  <si>
    <t>CV2.1 Antibody, IgG by CBA-IFA With Reflex to Titer, Serum (Change effective as of 02/20/24: Refer to 3016999 in the February Hotline)</t>
  </si>
  <si>
    <t>3000258</t>
  </si>
  <si>
    <t>CF FX SMA</t>
  </si>
  <si>
    <t>Genetic Carrier Screen, (CF, FXS, and SMA) with Reflex to Methylation</t>
  </si>
  <si>
    <t>3002257</t>
  </si>
  <si>
    <t>CV2.1 CSF</t>
  </si>
  <si>
    <t>CV2.1 Antibody, IgG by CBA-IFA With Reflex to Titer, CSF (Change effective as of 02/20/24: Refer to 3017001 in the February Hotline)</t>
  </si>
  <si>
    <t>3002568</t>
  </si>
  <si>
    <t>IFE SPEP</t>
  </si>
  <si>
    <t>Monoclonal Protein Study, Serum</t>
  </si>
  <si>
    <t>3002867</t>
  </si>
  <si>
    <t>CGA</t>
  </si>
  <si>
    <t>Chromogranin A, Serum</t>
  </si>
  <si>
    <t>3002929</t>
  </si>
  <si>
    <t>PNS PAN2</t>
  </si>
  <si>
    <t>Paraneoplastic Reflexive Panel</t>
  </si>
  <si>
    <t>3003005</t>
  </si>
  <si>
    <t>HPVNAA</t>
  </si>
  <si>
    <t>Human Papillomavirus (HPV), High Risk with 16 and 18 Genotype by Nucleic Acid Amplification (NAA), ThinPrep (Change effective as of 02/20/23: Refer to 3016945 in the February Hotline)</t>
  </si>
  <si>
    <t>3003254</t>
  </si>
  <si>
    <t>LPEP ACUTE</t>
  </si>
  <si>
    <t>Borrelia burgdorferi VlsE1/pepC10 Antibodies, Total by ELISA with Reflex to IgG and IgM by Immunoblot (Change effective as of 02/20/24: Refer to 3017059 in the Feb Hotline)</t>
  </si>
  <si>
    <t>3004517</t>
  </si>
  <si>
    <t>PNSPAN CSF</t>
  </si>
  <si>
    <t>Paraneoplastic Reflexive Panel, CSF</t>
  </si>
  <si>
    <t>3005200</t>
  </si>
  <si>
    <t>LEGION AB</t>
  </si>
  <si>
    <t>Legionella pneumophila Antibodies (Types 1-6), IgG, IgM, and IgA by ELISA</t>
  </si>
  <si>
    <t>3005839</t>
  </si>
  <si>
    <t>DX BCR RFX</t>
  </si>
  <si>
    <t>Diagnostic Qualitative BCR-ABL1 Assay with Reflex to p190 or p210 Quantitative Assays</t>
  </si>
  <si>
    <t>3005928</t>
  </si>
  <si>
    <t>RWGS FAM</t>
  </si>
  <si>
    <t>Rapid Whole Genome Sequencing, Familial Control</t>
  </si>
  <si>
    <t>3005933</t>
  </si>
  <si>
    <t>RWGS FRPT</t>
  </si>
  <si>
    <t>Rapid Whole Genome Sequencing, Familial Control with Report</t>
  </si>
  <si>
    <t>3005935</t>
  </si>
  <si>
    <t>RWGS NGS</t>
  </si>
  <si>
    <t>Rapid Whole Genome Sequencing</t>
  </si>
  <si>
    <t>3006051</t>
  </si>
  <si>
    <t>NEURO R4</t>
  </si>
  <si>
    <t>Autoimmune Neurologic Disease Panel with Reflex, Serum</t>
  </si>
  <si>
    <t>3006052</t>
  </si>
  <si>
    <t>NEURORCSF2</t>
  </si>
  <si>
    <t>Autoimmune Neurologic Disease Panel With Reflex, CSF</t>
  </si>
  <si>
    <t>3006201</t>
  </si>
  <si>
    <t>AIENCDEMS</t>
  </si>
  <si>
    <t>Autoimmune Encephalopathy/Dementia Panel, Serum</t>
  </si>
  <si>
    <t>3006202</t>
  </si>
  <si>
    <t>AIENCDEMC</t>
  </si>
  <si>
    <t>Autoimmune Encephalopathy/Dementia Panel, CSF</t>
  </si>
  <si>
    <t>3006203</t>
  </si>
  <si>
    <t>AIDYS</t>
  </si>
  <si>
    <t>Autoimmune Dysautonomia Panel, Serum</t>
  </si>
  <si>
    <t>3006204</t>
  </si>
  <si>
    <t>AIEPS</t>
  </si>
  <si>
    <t>Autoimmune Epilepsy Panel, Serum</t>
  </si>
  <si>
    <t>3006205</t>
  </si>
  <si>
    <t>AIEPC</t>
  </si>
  <si>
    <t>Autoimmune Epilepsy Panel, CSF</t>
  </si>
  <si>
    <t>3006206</t>
  </si>
  <si>
    <t>AIMDS</t>
  </si>
  <si>
    <t>Autoimmune Movement Disorder Panel, Serum</t>
  </si>
  <si>
    <t>3006207</t>
  </si>
  <si>
    <t>AIMDC</t>
  </si>
  <si>
    <t>Autoimmune Movement Disorder Panel, CSF</t>
  </si>
  <si>
    <t>3006208</t>
  </si>
  <si>
    <t>AIMYS</t>
  </si>
  <si>
    <t>Autoimmune Myelopathy Panel, Serum</t>
  </si>
  <si>
    <t>3006209</t>
  </si>
  <si>
    <t>AIMYC</t>
  </si>
  <si>
    <t>Autoimmune Myelopathy Panel, CSF</t>
  </si>
  <si>
    <t>3006383</t>
  </si>
  <si>
    <t>CLOT RFLX</t>
  </si>
  <si>
    <t>Prolonged Clot Time Reflexive Profile</t>
  </si>
  <si>
    <t>3016493</t>
  </si>
  <si>
    <t>WGS NGS</t>
  </si>
  <si>
    <t>Whole Genome Sequencing</t>
  </si>
  <si>
    <t>3016497</t>
  </si>
  <si>
    <t>WGS FRPT</t>
  </si>
  <si>
    <t>Whole Genome Sequencing, Familial Control</t>
  </si>
  <si>
    <t>3016621</t>
  </si>
  <si>
    <t>MYE CNV</t>
  </si>
  <si>
    <t>Myeloid Malignancies Mutation and Copy Number Variation Panel by Next Generation Sequencing</t>
  </si>
  <si>
    <t>3016636</t>
  </si>
  <si>
    <t>HPV PRMRY</t>
  </si>
  <si>
    <t>HPV Primary Screen by PCR With Reflex to Cytology</t>
  </si>
  <si>
    <t>3016779</t>
  </si>
  <si>
    <t>IFX PAN</t>
  </si>
  <si>
    <t>Infliximab and Antibodies to Infliximab Quantitation</t>
  </si>
  <si>
    <t>3016804</t>
  </si>
  <si>
    <t>AIVLS</t>
  </si>
  <si>
    <t>Autoimmune Vision Loss Panel, Serum</t>
  </si>
  <si>
    <t>3016862</t>
  </si>
  <si>
    <t>AMH MENO</t>
  </si>
  <si>
    <t>Anti-Mullerian Hormone With Menopausal Status (MenoCheck)</t>
  </si>
  <si>
    <t>3016885</t>
  </si>
  <si>
    <t>TRAP-IHC</t>
  </si>
  <si>
    <t>Tartrate-Resistant Acid Phosphatase by Immunohistochemistry</t>
  </si>
  <si>
    <t>3016943</t>
  </si>
  <si>
    <t>HPV SCREEN</t>
  </si>
  <si>
    <t>Human Papillomavirus (HPV) High Risk Screen, by Transcription-Mediated Amplification (TMA), ThinPrep</t>
  </si>
  <si>
    <t>3016944</t>
  </si>
  <si>
    <t>HPVGENO</t>
  </si>
  <si>
    <t>Human Papillomavirus (HPV) Genotypes 16 and 18/45, by Transcription-Mediated Amplification (TMA), ThinPrep</t>
  </si>
  <si>
    <t>3016945</t>
  </si>
  <si>
    <t>HPV REFLEX</t>
  </si>
  <si>
    <t>Human Papillomavirus (HPV) High Risk Screen by Transcription-Mediated Amplification (TMA), with Reflex to Genotypes 16 and 18/45, ThinPrep</t>
  </si>
  <si>
    <t>3016968</t>
  </si>
  <si>
    <t>QNT BCRMIN</t>
  </si>
  <si>
    <t>Quantitative Detection of BCR-ABL1, Minor Form (p190)</t>
  </si>
  <si>
    <t>3016999</t>
  </si>
  <si>
    <t>CV2 SER</t>
  </si>
  <si>
    <t>CV2 Antibody, IgG by CBA-IFA With Reflex to Titer, Serum</t>
  </si>
  <si>
    <t>3017001</t>
  </si>
  <si>
    <t>CV2 CSF</t>
  </si>
  <si>
    <t>CV2 Antibody, IgG by CBA-IFA With Reflex to Titer, CSF</t>
  </si>
  <si>
    <t>3017009</t>
  </si>
  <si>
    <t>LUPUS RFLX</t>
  </si>
  <si>
    <t>Lupus Anticoagulant Reflex Panel</t>
  </si>
  <si>
    <t>3017043</t>
  </si>
  <si>
    <t>ADA PAN</t>
  </si>
  <si>
    <t>Adalimumab and Antibodies to Adalimumab Quantitation</t>
  </si>
  <si>
    <t>3017046</t>
  </si>
  <si>
    <t>SESAME COM</t>
  </si>
  <si>
    <t>Allergen, Food, Sesame Seed Component rSes i 1</t>
  </si>
  <si>
    <t>3017049</t>
  </si>
  <si>
    <t>SESAME R</t>
  </si>
  <si>
    <t>Allergen, Food, Sesame Seed With Reflex to Component, IgE</t>
  </si>
  <si>
    <t>3017059</t>
  </si>
  <si>
    <t>LYME STTT</t>
  </si>
  <si>
    <t>Borrelia burgdorferi VlsE1/pepC10 Antibodies, Total by ELISA With Reflex to IgG and IgM by Immunoblot (Standard Two-Tier Testing)</t>
  </si>
  <si>
    <t>3017101</t>
  </si>
  <si>
    <t>HGBEL RFX</t>
  </si>
  <si>
    <t>Hemoglobin Evaluation With Reflex to Electrophoresis and/or RBC Solubility</t>
  </si>
  <si>
    <t>3017156</t>
  </si>
  <si>
    <t>THROMRISK</t>
  </si>
  <si>
    <t>Thrombotic Risk Reflex Panel</t>
  </si>
  <si>
    <t>3017157</t>
  </si>
  <si>
    <t>ANTI PHOS</t>
  </si>
  <si>
    <t>Antiphospholipid Syndrome Reflex Panel</t>
  </si>
  <si>
    <t>Effective as of February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</si>
</sst>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66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501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35</v>
      </c>
      <c r="G9" s="7" t="s">
        <v>0</v>
      </c>
      <c r="H9" s="7" t="s">
        <v>35</v>
      </c>
      <c r="I9" s="7" t="s">
        <v>35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HYPERLINK("http://www.aruplab.com/Testing-Information/resources/HotLines/HotLineDocs/Feb2024QHL/0013410.pdf","H")</f>
        <v>H</v>
      </c>
      <c r="X9" s="7" t="s">
        <v>0</v>
      </c>
      <c r="Y9" s="7" t="s">
        <v>0</v>
      </c>
      <c r="Z9" s="7" t="s">
        <v>0</v>
      </c>
      <c r="AA9" s="8">
        <v>45342</v>
      </c>
    </row>
    <row r="10" spans="1:27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HYPERLINK("http://www.aruplab.com/Testing-Information/resources/HotLines/HotLineDocs/Feb2024QHL/0020045.pdf","H")</f>
        <v>H</v>
      </c>
      <c r="X10" s="7" t="s">
        <v>0</v>
      </c>
      <c r="Y10" s="7" t="s">
        <v>0</v>
      </c>
      <c r="Z10" s="7" t="s">
        <v>0</v>
      </c>
      <c r="AA10" s="8">
        <v>45342</v>
      </c>
    </row>
    <row r="11" spans="1:27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35</v>
      </c>
      <c r="I11" s="7" t="s">
        <v>0</v>
      </c>
      <c r="J11" s="7" t="s">
        <v>35</v>
      </c>
      <c r="K11" s="7" t="s">
        <v>35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HYPERLINK("http://www.aruplab.com/Testing-Information/resources/HotLines/HotLineDocs/Feb2024QHL/0020056.pdf","H")</f>
        <v>H</v>
      </c>
      <c r="X11" s="7" t="s">
        <v>0</v>
      </c>
      <c r="Y11" s="16" t="str">
        <f>HYPERLINK("http://www.aruplab.com/Testing-Information/resources/HotLines/Sample_Reports/Feb2024QHL/0020056_Visosity, Serum_VIS-S.pdf","E")</f>
        <v>E</v>
      </c>
      <c r="Z11" s="7" t="s">
        <v>0</v>
      </c>
      <c r="AA11" s="8">
        <v>45342</v>
      </c>
    </row>
    <row r="12" spans="1:27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HYPERLINK("http://www.aruplab.com/Testing-Information/resources/HotLines/HotLineDocs/Feb2024QHL/0020504.pdf","H")</f>
        <v>H</v>
      </c>
      <c r="X12" s="7" t="s">
        <v>0</v>
      </c>
      <c r="Y12" s="7" t="s">
        <v>0</v>
      </c>
      <c r="Z12" s="7" t="s">
        <v>0</v>
      </c>
      <c r="AA12" s="8">
        <v>45342</v>
      </c>
    </row>
    <row r="13" spans="1:27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HYPERLINK("http://www.aruplab.com/Testing-Information/resources/HotLines/HotLineDocs/Feb2024QHL/0020516.pdf","H")</f>
        <v>H</v>
      </c>
      <c r="X13" s="7" t="s">
        <v>0</v>
      </c>
      <c r="Y13" s="7" t="s">
        <v>0</v>
      </c>
      <c r="Z13" s="7" t="s">
        <v>0</v>
      </c>
      <c r="AA13" s="8">
        <v>45342</v>
      </c>
    </row>
    <row r="14" spans="1:27" ht="90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35</v>
      </c>
      <c r="V14" s="7" t="s">
        <v>0</v>
      </c>
      <c r="W14" s="16" t="str">
        <f>HYPERLINK("http://www.aruplab.com/Testing-Information/resources/HotLines/HotLineDocs/Feb2024QHL/2024.01.05 Feb Quarterly Hotline Inactivations.pdf","H")</f>
        <v>H</v>
      </c>
      <c r="X14" s="7" t="s">
        <v>0</v>
      </c>
      <c r="Y14" s="7" t="s">
        <v>0</v>
      </c>
      <c r="Z14" s="7" t="s">
        <v>0</v>
      </c>
      <c r="AA14" s="8">
        <v>45342</v>
      </c>
    </row>
    <row r="15" spans="1:27" ht="13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35</v>
      </c>
      <c r="V15" s="7" t="s">
        <v>0</v>
      </c>
      <c r="W15" s="16" t="str">
        <f>HYPERLINK("http://www.aruplab.com/Testing-Information/resources/HotLines/HotLineDocs/Feb2024QHL/2024.01.05 Feb Quarterly Hotline Inactivations.pdf","H")</f>
        <v>H</v>
      </c>
      <c r="X15" s="7" t="s">
        <v>0</v>
      </c>
      <c r="Y15" s="7" t="s">
        <v>0</v>
      </c>
      <c r="Z15" s="7" t="s">
        <v>0</v>
      </c>
      <c r="AA15" s="8">
        <v>45342</v>
      </c>
    </row>
    <row r="16" spans="1:27" ht="30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35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HYPERLINK("http://www.aruplab.com/Testing-Information/resources/HotLines/HotLineDocs/Feb2024QHL/0050184.pdf","H")</f>
        <v>H</v>
      </c>
      <c r="X16" s="7" t="s">
        <v>0</v>
      </c>
      <c r="Y16" s="7" t="s">
        <v>0</v>
      </c>
      <c r="Z16" s="7" t="s">
        <v>0</v>
      </c>
      <c r="AA16" s="8">
        <v>45342</v>
      </c>
    </row>
    <row r="17" spans="1:27" ht="90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35</v>
      </c>
      <c r="V17" s="7" t="s">
        <v>0</v>
      </c>
      <c r="W17" s="16" t="str">
        <f>HYPERLINK("http://www.aruplab.com/Testing-Information/resources/HotLines/HotLineDocs/Feb2024QHL/2024.01.05 Feb Quarterly Hotline Inactivations.pdf","H")</f>
        <v>H</v>
      </c>
      <c r="X17" s="7" t="s">
        <v>0</v>
      </c>
      <c r="Y17" s="7" t="s">
        <v>0</v>
      </c>
      <c r="Z17" s="7" t="s">
        <v>0</v>
      </c>
      <c r="AA17" s="8">
        <v>45342</v>
      </c>
    </row>
    <row r="18" spans="1:27" ht="120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35</v>
      </c>
      <c r="V18" s="7" t="s">
        <v>0</v>
      </c>
      <c r="W18" s="16" t="str">
        <f>HYPERLINK("http://www.aruplab.com/Testing-Information/resources/HotLines/HotLineDocs/Feb2024QHL/2024.01.05 Feb Quarterly Hotline Inactivations.pdf","H")</f>
        <v>H</v>
      </c>
      <c r="X18" s="7" t="s">
        <v>0</v>
      </c>
      <c r="Y18" s="7" t="s">
        <v>0</v>
      </c>
      <c r="Z18" s="7" t="s">
        <v>0</v>
      </c>
      <c r="AA18" s="8">
        <v>45342</v>
      </c>
    </row>
    <row r="19" spans="1:27" ht="4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35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HYPERLINK("http://www.aruplab.com/Testing-Information/resources/HotLines/HotLineDocs/Feb2024QHL/0050640.pdf","H")</f>
        <v>H</v>
      </c>
      <c r="X19" s="7" t="s">
        <v>0</v>
      </c>
      <c r="Y19" s="16" t="str">
        <f>HYPERLINK("http://www.aruplab.com/Testing-Information/resources/HotLines/Sample_Reports/Feb2024QHL/0050640_Protein Electrophoresis, Serum_SPEP.pdf","E")</f>
        <v>E</v>
      </c>
      <c r="Z19" s="7" t="s">
        <v>0</v>
      </c>
      <c r="AA19" s="8">
        <v>45342</v>
      </c>
    </row>
    <row r="20" spans="1:27" ht="30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35</v>
      </c>
      <c r="G20" s="7" t="s">
        <v>0</v>
      </c>
      <c r="H20" s="7" t="s">
        <v>0</v>
      </c>
      <c r="I20" s="7" t="s">
        <v>0</v>
      </c>
      <c r="J20" s="7" t="s">
        <v>35</v>
      </c>
      <c r="K20" s="7" t="s">
        <v>0</v>
      </c>
      <c r="L20" s="7" t="s">
        <v>0</v>
      </c>
      <c r="M20" s="7" t="s">
        <v>35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HYPERLINK("http://www.aruplab.com/Testing-Information/resources/HotLines/HotLineDocs/Feb2024QHL/0050676.pdf","H")</f>
        <v>H</v>
      </c>
      <c r="X20" s="16" t="str">
        <f>HYPERLINK("http://www.aruplab.com/Testing-Information/resources/HotLines/TDMix/Feb2024QHL/0050676.xlsx","T")</f>
        <v>T</v>
      </c>
      <c r="Y20" s="16" t="str">
        <f>HYPERLINK("http://www.aruplab.com/Testing-Information/resources/HotLines/Sample_Reports/Feb2024QHL/0050676_Immunoglobulin G, CSF Index_IGG SYN.pdf","E")</f>
        <v>E</v>
      </c>
      <c r="Z20" s="7" t="s">
        <v>0</v>
      </c>
      <c r="AA20" s="8">
        <v>45342</v>
      </c>
    </row>
    <row r="21" spans="1:27" ht="4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35</v>
      </c>
      <c r="W21" s="16" t="str">
        <f>HYPERLINK("http://www.aruplab.com/Testing-Information/resources/HotLines/HotLineDocs/Feb2024QHL/2024.01.05 Feb Quarterly Hotline Inactivations.pdf","H")</f>
        <v>H</v>
      </c>
      <c r="X21" s="7" t="s">
        <v>0</v>
      </c>
      <c r="Y21" s="7" t="s">
        <v>0</v>
      </c>
      <c r="Z21" s="7" t="s">
        <v>0</v>
      </c>
      <c r="AA21" s="8">
        <v>45342</v>
      </c>
    </row>
    <row r="22" spans="1:27" ht="30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35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16" t="str">
        <f>HYPERLINK("http://www.aruplab.com/Testing-Information/resources/HotLines/HotLineDocs/Feb2024QHL/0051225.pdf","H")</f>
        <v>H</v>
      </c>
      <c r="X22" s="7" t="s">
        <v>0</v>
      </c>
      <c r="Y22" s="16" t="str">
        <f>HYPERLINK("http://www.aruplab.com/Testing-Information/resources/HotLines/Sample_Reports/Feb2024QHL/0051225_Motor Neuropathy Panel_MSN PAN.pdf","E")</f>
        <v>E</v>
      </c>
      <c r="Z22" s="7" t="s">
        <v>0</v>
      </c>
      <c r="AA22" s="8">
        <v>45342</v>
      </c>
    </row>
    <row r="23" spans="1:27" ht="7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35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HYPERLINK("http://www.aruplab.com/Testing-Information/resources/HotLines/HotLineDocs/Feb2024QHL/0055662.pdf","H")</f>
        <v>H</v>
      </c>
      <c r="X23" s="7" t="s">
        <v>0</v>
      </c>
      <c r="Y23" s="7" t="s">
        <v>0</v>
      </c>
      <c r="Z23" s="7" t="s">
        <v>0</v>
      </c>
      <c r="AA23" s="8">
        <v>45342</v>
      </c>
    </row>
    <row r="24" spans="1:27" ht="4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35</v>
      </c>
      <c r="G24" s="7" t="s">
        <v>35</v>
      </c>
      <c r="H24" s="7" t="s">
        <v>0</v>
      </c>
      <c r="I24" s="7" t="s">
        <v>0</v>
      </c>
      <c r="J24" s="7" t="s">
        <v>35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HYPERLINK("http://www.aruplab.com/Testing-Information/resources/HotLines/HotLineDocs/Feb2024QHL/0060784.pdf","H")</f>
        <v>H</v>
      </c>
      <c r="X24" s="7" t="s">
        <v>0</v>
      </c>
      <c r="Y24" s="16" t="str">
        <f>HYPERLINK("http://www.aruplab.com/Testing-Information/resources/HotLines/Sample_Reports/Feb2024QHL/0060784_Human Metapneumovirus by PCR_HMPVPCR.pdf","E")</f>
        <v>E</v>
      </c>
      <c r="Z24" s="7" t="s">
        <v>0</v>
      </c>
      <c r="AA24" s="8">
        <v>45342</v>
      </c>
    </row>
    <row r="25" spans="1:27" ht="4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35</v>
      </c>
      <c r="W25" s="16" t="str">
        <f>HYPERLINK("http://www.aruplab.com/Testing-Information/resources/HotLines/HotLineDocs/Feb2024QHL/2024.01.05 Feb Quarterly Hotline Inactivations.pdf","H")</f>
        <v>H</v>
      </c>
      <c r="X25" s="7" t="s">
        <v>0</v>
      </c>
      <c r="Y25" s="7" t="s">
        <v>0</v>
      </c>
      <c r="Z25" s="7" t="s">
        <v>0</v>
      </c>
      <c r="AA25" s="8">
        <v>45342</v>
      </c>
    </row>
    <row r="26" spans="1:27" ht="4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0</v>
      </c>
      <c r="G26" s="7" t="s">
        <v>35</v>
      </c>
      <c r="H26" s="7" t="s">
        <v>35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HYPERLINK("http://www.aruplab.com/Testing-Information/resources/HotLines/HotLineDocs/Feb2024QHL/0080111.pdf","H")</f>
        <v>H</v>
      </c>
      <c r="X26" s="7" t="s">
        <v>0</v>
      </c>
      <c r="Y26" s="7" t="s">
        <v>0</v>
      </c>
      <c r="Z26" s="7" t="s">
        <v>0</v>
      </c>
      <c r="AA26" s="8">
        <v>45342</v>
      </c>
    </row>
    <row r="27" spans="1:27" ht="30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35</v>
      </c>
      <c r="G27" s="7" t="s">
        <v>0</v>
      </c>
      <c r="H27" s="7" t="s">
        <v>35</v>
      </c>
      <c r="I27" s="7" t="s">
        <v>0</v>
      </c>
      <c r="J27" s="7" t="s">
        <v>35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HYPERLINK("http://www.aruplab.com/Testing-Information/resources/HotLines/HotLineDocs/Feb2024QHL/0080380.pdf","H")</f>
        <v>H</v>
      </c>
      <c r="X27" s="7" t="s">
        <v>0</v>
      </c>
      <c r="Y27" s="7" t="s">
        <v>0</v>
      </c>
      <c r="Z27" s="7" t="s">
        <v>0</v>
      </c>
      <c r="AA27" s="8">
        <v>45342</v>
      </c>
    </row>
    <row r="28" spans="1:27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35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16" t="str">
        <f>HYPERLINK("http://www.aruplab.com/Testing-Information/resources/HotLines/HotLineDocs/Feb2024QHL/0080395.pdf","H")</f>
        <v>H</v>
      </c>
      <c r="X28" s="7" t="s">
        <v>0</v>
      </c>
      <c r="Y28" s="7" t="s">
        <v>0</v>
      </c>
      <c r="Z28" s="7" t="s">
        <v>0</v>
      </c>
      <c r="AA28" s="8">
        <v>45342</v>
      </c>
    </row>
    <row r="29" spans="1:27" ht="30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35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16" t="str">
        <f>HYPERLINK("http://www.aruplab.com/Testing-Information/resources/HotLines/HotLineDocs/Feb2024QHL/0080397.pdf","H")</f>
        <v>H</v>
      </c>
      <c r="X29" s="7" t="s">
        <v>0</v>
      </c>
      <c r="Y29" s="7" t="s">
        <v>0</v>
      </c>
      <c r="Z29" s="7" t="s">
        <v>0</v>
      </c>
      <c r="AA29" s="8">
        <v>45342</v>
      </c>
    </row>
    <row r="30" spans="1:27" ht="30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35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16" t="str">
        <f>HYPERLINK("http://www.aruplab.com/Testing-Information/resources/HotLines/HotLineDocs/Feb2024QHL/0080420.pdf","H")</f>
        <v>H</v>
      </c>
      <c r="X30" s="7" t="s">
        <v>0</v>
      </c>
      <c r="Y30" s="7" t="s">
        <v>0</v>
      </c>
      <c r="Z30" s="7" t="s">
        <v>0</v>
      </c>
      <c r="AA30" s="8">
        <v>45342</v>
      </c>
    </row>
    <row r="31" spans="1:27" ht="30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35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HYPERLINK("http://www.aruplab.com/Testing-Information/resources/HotLines/HotLineDocs/Feb2024QHL/0080421.pdf","H")</f>
        <v>H</v>
      </c>
      <c r="X31" s="7" t="s">
        <v>0</v>
      </c>
      <c r="Y31" s="7" t="s">
        <v>0</v>
      </c>
      <c r="Z31" s="7" t="s">
        <v>0</v>
      </c>
      <c r="AA31" s="8">
        <v>45342</v>
      </c>
    </row>
    <row r="32" spans="1:27" ht="30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35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16" t="str">
        <f>HYPERLINK("http://www.aruplab.com/Testing-Information/resources/HotLines/HotLineDocs/Feb2024QHL/0080422.pdf","H")</f>
        <v>H</v>
      </c>
      <c r="X32" s="7" t="s">
        <v>0</v>
      </c>
      <c r="Y32" s="7" t="s">
        <v>0</v>
      </c>
      <c r="Z32" s="7" t="s">
        <v>0</v>
      </c>
      <c r="AA32" s="8">
        <v>45342</v>
      </c>
    </row>
    <row r="33" spans="1:27" ht="60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35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HYPERLINK("http://www.aruplab.com/Testing-Information/resources/HotLines/HotLineDocs/Feb2024QHL/0080470.pdf","H")</f>
        <v>H</v>
      </c>
      <c r="X33" s="7" t="s">
        <v>0</v>
      </c>
      <c r="Y33" s="7" t="s">
        <v>0</v>
      </c>
      <c r="Z33" s="7" t="s">
        <v>0</v>
      </c>
      <c r="AA33" s="8">
        <v>45342</v>
      </c>
    </row>
    <row r="34" spans="1:27" ht="30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35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16" t="str">
        <f>HYPERLINK("http://www.aruplab.com/Testing-Information/resources/HotLines/HotLineDocs/Feb2024QHL/0080521.pdf","H")</f>
        <v>H</v>
      </c>
      <c r="X34" s="7" t="s">
        <v>0</v>
      </c>
      <c r="Y34" s="7" t="s">
        <v>0</v>
      </c>
      <c r="Z34" s="7" t="s">
        <v>0</v>
      </c>
      <c r="AA34" s="8">
        <v>45342</v>
      </c>
    </row>
    <row r="35" spans="1:27" ht="45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35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16" t="str">
        <f>HYPERLINK("http://www.aruplab.com/Testing-Information/resources/HotLines/HotLineDocs/Feb2024QHL/0083918.pdf","H")</f>
        <v>H</v>
      </c>
      <c r="X35" s="7" t="s">
        <v>0</v>
      </c>
      <c r="Y35" s="7" t="s">
        <v>0</v>
      </c>
      <c r="Z35" s="7" t="s">
        <v>0</v>
      </c>
      <c r="AA35" s="8">
        <v>45342</v>
      </c>
    </row>
    <row r="36" spans="1:27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0</v>
      </c>
      <c r="G36" s="7" t="s">
        <v>0</v>
      </c>
      <c r="H36" s="7" t="s">
        <v>35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16" t="str">
        <f>HYPERLINK("http://www.aruplab.com/Testing-Information/resources/HotLines/HotLineDocs/Feb2024QHL/0090003.pdf","H")</f>
        <v>H</v>
      </c>
      <c r="X36" s="7" t="s">
        <v>0</v>
      </c>
      <c r="Y36" s="7" t="s">
        <v>0</v>
      </c>
      <c r="Z36" s="7" t="s">
        <v>0</v>
      </c>
      <c r="AA36" s="8">
        <v>45342</v>
      </c>
    </row>
    <row r="37" spans="1:27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35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16" t="str">
        <f>HYPERLINK("http://www.aruplab.com/Testing-Information/resources/HotLines/HotLineDocs/Feb2024QHL/0090057.pdf","H")</f>
        <v>H</v>
      </c>
      <c r="X37" s="7" t="s">
        <v>0</v>
      </c>
      <c r="Y37" s="7" t="s">
        <v>0</v>
      </c>
      <c r="Z37" s="7" t="s">
        <v>0</v>
      </c>
      <c r="AA37" s="8">
        <v>45342</v>
      </c>
    </row>
    <row r="38" spans="1:27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0</v>
      </c>
      <c r="G38" s="7" t="s">
        <v>0</v>
      </c>
      <c r="H38" s="7" t="s">
        <v>35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16" t="str">
        <f>HYPERLINK("http://www.aruplab.com/Testing-Information/resources/HotLines/HotLineDocs/Feb2024QHL/0090074.pdf","H")</f>
        <v>H</v>
      </c>
      <c r="X38" s="7" t="s">
        <v>0</v>
      </c>
      <c r="Y38" s="7" t="s">
        <v>0</v>
      </c>
      <c r="Z38" s="7" t="s">
        <v>0</v>
      </c>
      <c r="AA38" s="8">
        <v>45342</v>
      </c>
    </row>
    <row r="39" spans="1:27" ht="4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0</v>
      </c>
      <c r="G39" s="7" t="s">
        <v>0</v>
      </c>
      <c r="H39" s="7" t="s">
        <v>35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16" t="str">
        <f>HYPERLINK("http://www.aruplab.com/Testing-Information/resources/HotLines/HotLineDocs/Feb2024QHL/0090102.pdf","H")</f>
        <v>H</v>
      </c>
      <c r="X39" s="7" t="s">
        <v>0</v>
      </c>
      <c r="Y39" s="7" t="s">
        <v>0</v>
      </c>
      <c r="Z39" s="7" t="s">
        <v>0</v>
      </c>
      <c r="AA39" s="8">
        <v>45342</v>
      </c>
    </row>
    <row r="40" spans="1:27" ht="30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0</v>
      </c>
      <c r="G40" s="7" t="s">
        <v>0</v>
      </c>
      <c r="H40" s="7" t="s">
        <v>35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HYPERLINK("http://www.aruplab.com/Testing-Information/resources/HotLines/HotLineDocs/Feb2024QHL/0090106.pdf","H")</f>
        <v>H</v>
      </c>
      <c r="X40" s="7" t="s">
        <v>0</v>
      </c>
      <c r="Y40" s="7" t="s">
        <v>0</v>
      </c>
      <c r="Z40" s="7" t="s">
        <v>0</v>
      </c>
      <c r="AA40" s="8">
        <v>45342</v>
      </c>
    </row>
    <row r="41" spans="1:27" ht="4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35</v>
      </c>
      <c r="W41" s="16" t="str">
        <f>HYPERLINK("http://www.aruplab.com/Testing-Information/resources/HotLines/HotLineDocs/Feb2024QHL/2024.01.05 Feb Quarterly Hotline Inactivations.pdf","H")</f>
        <v>H</v>
      </c>
      <c r="X41" s="7" t="s">
        <v>0</v>
      </c>
      <c r="Y41" s="7" t="s">
        <v>0</v>
      </c>
      <c r="Z41" s="7" t="s">
        <v>0</v>
      </c>
      <c r="AA41" s="8">
        <v>45342</v>
      </c>
    </row>
    <row r="42" spans="1:27" ht="4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35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16" t="str">
        <f>HYPERLINK("http://www.aruplab.com/Testing-Information/resources/HotLines/HotLineDocs/Feb2024QHL/0090157.pdf","H")</f>
        <v>H</v>
      </c>
      <c r="X42" s="7" t="s">
        <v>0</v>
      </c>
      <c r="Y42" s="7" t="s">
        <v>0</v>
      </c>
      <c r="Z42" s="7" t="s">
        <v>0</v>
      </c>
      <c r="AA42" s="8">
        <v>45342</v>
      </c>
    </row>
    <row r="43" spans="1:27" ht="4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0</v>
      </c>
      <c r="G43" s="7" t="s">
        <v>0</v>
      </c>
      <c r="H43" s="7" t="s">
        <v>35</v>
      </c>
      <c r="I43" s="7" t="s">
        <v>0</v>
      </c>
      <c r="J43" s="7" t="s">
        <v>0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HYPERLINK("http://www.aruplab.com/Testing-Information/resources/HotLines/HotLineDocs/Feb2024QHL/0090158.pdf","H")</f>
        <v>H</v>
      </c>
      <c r="X43" s="7" t="s">
        <v>0</v>
      </c>
      <c r="Y43" s="7" t="s">
        <v>0</v>
      </c>
      <c r="Z43" s="7" t="s">
        <v>0</v>
      </c>
      <c r="AA43" s="8">
        <v>45342</v>
      </c>
    </row>
    <row r="44" spans="1:27" ht="30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0</v>
      </c>
      <c r="G44" s="7" t="s">
        <v>0</v>
      </c>
      <c r="H44" s="7" t="s">
        <v>35</v>
      </c>
      <c r="I44" s="7" t="s">
        <v>0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16" t="str">
        <f>HYPERLINK("http://www.aruplab.com/Testing-Information/resources/HotLines/HotLineDocs/Feb2024QHL/0090161.pdf","H")</f>
        <v>H</v>
      </c>
      <c r="X44" s="7" t="s">
        <v>0</v>
      </c>
      <c r="Y44" s="7" t="s">
        <v>0</v>
      </c>
      <c r="Z44" s="7" t="s">
        <v>0</v>
      </c>
      <c r="AA44" s="8">
        <v>45342</v>
      </c>
    </row>
    <row r="45" spans="1:27" ht="30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0</v>
      </c>
      <c r="G45" s="7" t="s">
        <v>0</v>
      </c>
      <c r="H45" s="7" t="s">
        <v>35</v>
      </c>
      <c r="I45" s="7" t="s">
        <v>0</v>
      </c>
      <c r="J45" s="7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16" t="str">
        <f>HYPERLINK("http://www.aruplab.com/Testing-Information/resources/HotLines/HotLineDocs/Feb2024QHL/0090359.pdf","H")</f>
        <v>H</v>
      </c>
      <c r="X45" s="7" t="s">
        <v>0</v>
      </c>
      <c r="Y45" s="7" t="s">
        <v>0</v>
      </c>
      <c r="Z45" s="7" t="s">
        <v>0</v>
      </c>
      <c r="AA45" s="8">
        <v>45342</v>
      </c>
    </row>
    <row r="46" spans="1:27" ht="4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0</v>
      </c>
      <c r="G46" s="7" t="s">
        <v>0</v>
      </c>
      <c r="H46" s="7" t="s">
        <v>35</v>
      </c>
      <c r="I46" s="7" t="s">
        <v>0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0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HYPERLINK("http://www.aruplab.com/Testing-Information/resources/HotLines/HotLineDocs/Feb2024QHL/0090362.pdf","H")</f>
        <v>H</v>
      </c>
      <c r="X46" s="7" t="s">
        <v>0</v>
      </c>
      <c r="Y46" s="7" t="s">
        <v>0</v>
      </c>
      <c r="Z46" s="7" t="s">
        <v>0</v>
      </c>
      <c r="AA46" s="8">
        <v>45342</v>
      </c>
    </row>
    <row r="47" spans="1:27" ht="30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0</v>
      </c>
      <c r="G47" s="7" t="s">
        <v>0</v>
      </c>
      <c r="H47" s="7" t="s">
        <v>35</v>
      </c>
      <c r="I47" s="7" t="s">
        <v>0</v>
      </c>
      <c r="J47" s="7" t="s">
        <v>0</v>
      </c>
      <c r="K47" s="7" t="s">
        <v>0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HYPERLINK("http://www.aruplab.com/Testing-Information/resources/HotLines/HotLineDocs/Feb2024QHL/0090369.pdf","H")</f>
        <v>H</v>
      </c>
      <c r="X47" s="7" t="s">
        <v>0</v>
      </c>
      <c r="Y47" s="7" t="s">
        <v>0</v>
      </c>
      <c r="Z47" s="7" t="s">
        <v>0</v>
      </c>
      <c r="AA47" s="8">
        <v>45342</v>
      </c>
    </row>
    <row r="48" spans="1:27" ht="30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0</v>
      </c>
      <c r="G48" s="7" t="s">
        <v>0</v>
      </c>
      <c r="H48" s="7" t="s">
        <v>0</v>
      </c>
      <c r="I48" s="7" t="s">
        <v>0</v>
      </c>
      <c r="J48" s="7" t="s">
        <v>0</v>
      </c>
      <c r="K48" s="7" t="s">
        <v>0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35</v>
      </c>
      <c r="W48" s="16" t="str">
        <f>HYPERLINK("http://www.aruplab.com/Testing-Information/resources/HotLines/HotLineDocs/Feb2024QHL/2024.01.05 Feb Quarterly Hotline Inactivations.pdf","H")</f>
        <v>H</v>
      </c>
      <c r="X48" s="7" t="s">
        <v>0</v>
      </c>
      <c r="Y48" s="7" t="s">
        <v>0</v>
      </c>
      <c r="Z48" s="7" t="s">
        <v>0</v>
      </c>
      <c r="AA48" s="8">
        <v>45342</v>
      </c>
    </row>
    <row r="49" spans="1:27" ht="45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0</v>
      </c>
      <c r="G49" s="7" t="s">
        <v>0</v>
      </c>
      <c r="H49" s="7" t="s">
        <v>35</v>
      </c>
      <c r="I49" s="7" t="s">
        <v>0</v>
      </c>
      <c r="J49" s="7" t="s">
        <v>0</v>
      </c>
      <c r="K49" s="7" t="s">
        <v>0</v>
      </c>
      <c r="L49" s="7" t="s">
        <v>0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HYPERLINK("http://www.aruplab.com/Testing-Information/resources/HotLines/HotLineDocs/Feb2024QHL/0090684.pdf","H")</f>
        <v>H</v>
      </c>
      <c r="X49" s="7" t="s">
        <v>0</v>
      </c>
      <c r="Y49" s="7" t="s">
        <v>0</v>
      </c>
      <c r="Z49" s="7" t="s">
        <v>0</v>
      </c>
      <c r="AA49" s="8">
        <v>45342</v>
      </c>
    </row>
    <row r="50" spans="1:27" ht="45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0</v>
      </c>
      <c r="G50" s="7" t="s">
        <v>0</v>
      </c>
      <c r="H50" s="7" t="s">
        <v>35</v>
      </c>
      <c r="I50" s="7" t="s">
        <v>0</v>
      </c>
      <c r="J50" s="7" t="s">
        <v>0</v>
      </c>
      <c r="K50" s="7" t="s">
        <v>0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16" t="str">
        <f>HYPERLINK("http://www.aruplab.com/Testing-Information/resources/HotLines/HotLineDocs/Feb2024QHL/0090699.pdf","H")</f>
        <v>H</v>
      </c>
      <c r="X50" s="7" t="s">
        <v>0</v>
      </c>
      <c r="Y50" s="7" t="s">
        <v>0</v>
      </c>
      <c r="Z50" s="7" t="s">
        <v>0</v>
      </c>
      <c r="AA50" s="8">
        <v>45342</v>
      </c>
    </row>
    <row r="51" spans="1:27" ht="4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0</v>
      </c>
      <c r="G51" s="7" t="s">
        <v>35</v>
      </c>
      <c r="H51" s="7" t="s">
        <v>35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0</v>
      </c>
      <c r="V51" s="7" t="s">
        <v>0</v>
      </c>
      <c r="W51" s="16" t="str">
        <f>HYPERLINK("http://www.aruplab.com/Testing-Information/resources/HotLines/HotLineDocs/Feb2024QHL/0092100.pdf","H")</f>
        <v>H</v>
      </c>
      <c r="X51" s="7" t="s">
        <v>0</v>
      </c>
      <c r="Y51" s="7" t="s">
        <v>0</v>
      </c>
      <c r="Z51" s="7" t="s">
        <v>0</v>
      </c>
      <c r="AA51" s="8">
        <v>45342</v>
      </c>
    </row>
    <row r="52" spans="1:27" ht="75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0</v>
      </c>
      <c r="G52" s="7" t="s">
        <v>0</v>
      </c>
      <c r="H52" s="7" t="s">
        <v>35</v>
      </c>
      <c r="I52" s="7" t="s">
        <v>0</v>
      </c>
      <c r="J52" s="7" t="s">
        <v>0</v>
      </c>
      <c r="K52" s="7" t="s">
        <v>0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16" t="str">
        <f>HYPERLINK("http://www.aruplab.com/Testing-Information/resources/HotLines/HotLineDocs/Feb2024QHL/0092333.pdf","H")</f>
        <v>H</v>
      </c>
      <c r="X52" s="7" t="s">
        <v>0</v>
      </c>
      <c r="Y52" s="7" t="s">
        <v>0</v>
      </c>
      <c r="Z52" s="7" t="s">
        <v>0</v>
      </c>
      <c r="AA52" s="8">
        <v>45342</v>
      </c>
    </row>
    <row r="53" spans="1:27" ht="45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35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HYPERLINK("http://www.aruplab.com/Testing-Information/resources/HotLines/HotLineDocs/Feb2024QHL/0092334.pdf","H")</f>
        <v>H</v>
      </c>
      <c r="X53" s="7" t="s">
        <v>0</v>
      </c>
      <c r="Y53" s="7" t="s">
        <v>0</v>
      </c>
      <c r="Z53" s="7" t="s">
        <v>0</v>
      </c>
      <c r="AA53" s="8">
        <v>45342</v>
      </c>
    </row>
    <row r="54" spans="1:27" ht="45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35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HYPERLINK("http://www.aruplab.com/Testing-Information/resources/HotLines/HotLineDocs/Feb2024QHL/0092335.pdf","H")</f>
        <v>H</v>
      </c>
      <c r="X54" s="7" t="s">
        <v>0</v>
      </c>
      <c r="Y54" s="7" t="s">
        <v>0</v>
      </c>
      <c r="Z54" s="7" t="s">
        <v>0</v>
      </c>
      <c r="AA54" s="8">
        <v>45342</v>
      </c>
    </row>
    <row r="55" spans="1:27" ht="60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0</v>
      </c>
      <c r="G55" s="7" t="s">
        <v>0</v>
      </c>
      <c r="H55" s="7" t="s">
        <v>35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16" t="str">
        <f>HYPERLINK("http://www.aruplab.com/Testing-Information/resources/HotLines/HotLineDocs/Feb2024QHL/0092336.pdf","H")</f>
        <v>H</v>
      </c>
      <c r="X55" s="7" t="s">
        <v>0</v>
      </c>
      <c r="Y55" s="7" t="s">
        <v>0</v>
      </c>
      <c r="Z55" s="7" t="s">
        <v>0</v>
      </c>
      <c r="AA55" s="8">
        <v>45342</v>
      </c>
    </row>
    <row r="56" spans="1:27" ht="60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0</v>
      </c>
      <c r="G56" s="7" t="s">
        <v>0</v>
      </c>
      <c r="H56" s="7" t="s">
        <v>35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16" t="str">
        <f>HYPERLINK("http://www.aruplab.com/Testing-Information/resources/HotLines/HotLineDocs/Feb2024QHL/0092337.pdf","H")</f>
        <v>H</v>
      </c>
      <c r="X56" s="7" t="s">
        <v>0</v>
      </c>
      <c r="Y56" s="7" t="s">
        <v>0</v>
      </c>
      <c r="Z56" s="7" t="s">
        <v>0</v>
      </c>
      <c r="AA56" s="8">
        <v>45342</v>
      </c>
    </row>
    <row r="57" spans="1:27" ht="60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35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0</v>
      </c>
      <c r="V57" s="7" t="s">
        <v>0</v>
      </c>
      <c r="W57" s="16" t="str">
        <f>HYPERLINK("http://www.aruplab.com/Testing-Information/resources/HotLines/HotLineDocs/Feb2024QHL/0092338.pdf","H")</f>
        <v>H</v>
      </c>
      <c r="X57" s="7" t="s">
        <v>0</v>
      </c>
      <c r="Y57" s="7" t="s">
        <v>0</v>
      </c>
      <c r="Z57" s="7" t="s">
        <v>0</v>
      </c>
      <c r="AA57" s="8">
        <v>45342</v>
      </c>
    </row>
    <row r="58" spans="1:27" ht="45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35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0</v>
      </c>
      <c r="V58" s="7" t="s">
        <v>0</v>
      </c>
      <c r="W58" s="16" t="str">
        <f>HYPERLINK("http://www.aruplab.com/Testing-Information/resources/HotLines/HotLineDocs/Feb2024QHL/0092356.pdf","H")</f>
        <v>H</v>
      </c>
      <c r="X58" s="7" t="s">
        <v>0</v>
      </c>
      <c r="Y58" s="7" t="s">
        <v>0</v>
      </c>
      <c r="Z58" s="7" t="s">
        <v>0</v>
      </c>
      <c r="AA58" s="8">
        <v>45342</v>
      </c>
    </row>
    <row r="59" spans="1:27" ht="45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35</v>
      </c>
      <c r="I59" s="7" t="s">
        <v>0</v>
      </c>
      <c r="J59" s="7" t="s">
        <v>0</v>
      </c>
      <c r="K59" s="7" t="s">
        <v>0</v>
      </c>
      <c r="L59" s="7" t="s">
        <v>0</v>
      </c>
      <c r="M59" s="7" t="s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16" t="str">
        <f>HYPERLINK("http://www.aruplab.com/Testing-Information/resources/HotLines/HotLineDocs/Feb2024QHL/0092361.pdf","H")</f>
        <v>H</v>
      </c>
      <c r="X59" s="7" t="s">
        <v>0</v>
      </c>
      <c r="Y59" s="7" t="s">
        <v>0</v>
      </c>
      <c r="Z59" s="7" t="s">
        <v>0</v>
      </c>
      <c r="AA59" s="8">
        <v>45342</v>
      </c>
    </row>
    <row r="60" spans="1:27" ht="45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0</v>
      </c>
      <c r="G60" s="7" t="s">
        <v>0</v>
      </c>
      <c r="H60" s="7" t="s">
        <v>35</v>
      </c>
      <c r="I60" s="7" t="s">
        <v>0</v>
      </c>
      <c r="J60" s="7" t="s">
        <v>0</v>
      </c>
      <c r="K60" s="7" t="s">
        <v>0</v>
      </c>
      <c r="L60" s="7" t="s">
        <v>0</v>
      </c>
      <c r="M60" s="7" t="s">
        <v>0</v>
      </c>
      <c r="N60" s="7" t="s">
        <v>0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16" t="str">
        <f>HYPERLINK("http://www.aruplab.com/Testing-Information/resources/HotLines/HotLineDocs/Feb2024QHL/0092570.pdf","H")</f>
        <v>H</v>
      </c>
      <c r="X60" s="7" t="s">
        <v>0</v>
      </c>
      <c r="Y60" s="7" t="s">
        <v>0</v>
      </c>
      <c r="Z60" s="7" t="s">
        <v>0</v>
      </c>
      <c r="AA60" s="8">
        <v>45342</v>
      </c>
    </row>
    <row r="61" spans="1:27" ht="105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0</v>
      </c>
      <c r="G61" s="7" t="s">
        <v>0</v>
      </c>
      <c r="H61" s="7" t="s">
        <v>35</v>
      </c>
      <c r="I61" s="7" t="s">
        <v>0</v>
      </c>
      <c r="J61" s="7" t="s">
        <v>0</v>
      </c>
      <c r="K61" s="7" t="s">
        <v>0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HYPERLINK("http://www.aruplab.com/Testing-Information/resources/HotLines/HotLineDocs/Feb2024QHL/0093247.pdf","H")</f>
        <v>H</v>
      </c>
      <c r="X61" s="7" t="s">
        <v>0</v>
      </c>
      <c r="Y61" s="7" t="s">
        <v>0</v>
      </c>
      <c r="Z61" s="7" t="s">
        <v>0</v>
      </c>
      <c r="AA61" s="8">
        <v>45342</v>
      </c>
    </row>
    <row r="62" spans="1:27" ht="45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0</v>
      </c>
      <c r="G62" s="7" t="s">
        <v>0</v>
      </c>
      <c r="H62" s="7" t="s">
        <v>35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16" t="str">
        <f>HYPERLINK("http://www.aruplab.com/Testing-Information/resources/HotLines/HotLineDocs/Feb2024QHL/0093248.pdf","H")</f>
        <v>H</v>
      </c>
      <c r="X62" s="7" t="s">
        <v>0</v>
      </c>
      <c r="Y62" s="7" t="s">
        <v>0</v>
      </c>
      <c r="Z62" s="7" t="s">
        <v>0</v>
      </c>
      <c r="AA62" s="8">
        <v>45342</v>
      </c>
    </row>
    <row r="63" spans="1:27" ht="30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0</v>
      </c>
      <c r="G63" s="7" t="s">
        <v>0</v>
      </c>
      <c r="H63" s="7" t="s">
        <v>35</v>
      </c>
      <c r="I63" s="7" t="s">
        <v>0</v>
      </c>
      <c r="J63" s="7" t="s">
        <v>0</v>
      </c>
      <c r="K63" s="7" t="s">
        <v>0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16" t="str">
        <f>HYPERLINK("http://www.aruplab.com/Testing-Information/resources/HotLines/HotLineDocs/Feb2024QHL/0093249.pdf","H")</f>
        <v>H</v>
      </c>
      <c r="X63" s="7" t="s">
        <v>0</v>
      </c>
      <c r="Y63" s="7" t="s">
        <v>0</v>
      </c>
      <c r="Z63" s="7" t="s">
        <v>0</v>
      </c>
      <c r="AA63" s="8">
        <v>45342</v>
      </c>
    </row>
    <row r="64" spans="1:27" ht="30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0</v>
      </c>
      <c r="G64" s="7" t="s">
        <v>0</v>
      </c>
      <c r="H64" s="7" t="s">
        <v>35</v>
      </c>
      <c r="I64" s="7" t="s">
        <v>0</v>
      </c>
      <c r="J64" s="7" t="s">
        <v>0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16" t="str">
        <f>HYPERLINK("http://www.aruplab.com/Testing-Information/resources/HotLines/HotLineDocs/Feb2024QHL/0097222.pdf","H")</f>
        <v>H</v>
      </c>
      <c r="X64" s="7" t="s">
        <v>0</v>
      </c>
      <c r="Y64" s="7" t="s">
        <v>0</v>
      </c>
      <c r="Z64" s="7" t="s">
        <v>0</v>
      </c>
      <c r="AA64" s="8">
        <v>45342</v>
      </c>
    </row>
    <row r="65" spans="1:27" ht="45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35</v>
      </c>
      <c r="I65" s="7" t="s">
        <v>0</v>
      </c>
      <c r="J65" s="7" t="s">
        <v>0</v>
      </c>
      <c r="K65" s="7" t="s">
        <v>0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16" t="str">
        <f>HYPERLINK("http://www.aruplab.com/Testing-Information/resources/HotLines/HotLineDocs/Feb2024QHL/0098834.pdf","H")</f>
        <v>H</v>
      </c>
      <c r="X65" s="7" t="s">
        <v>0</v>
      </c>
      <c r="Y65" s="7" t="s">
        <v>0</v>
      </c>
      <c r="Z65" s="7" t="s">
        <v>0</v>
      </c>
      <c r="AA65" s="8">
        <v>45342</v>
      </c>
    </row>
    <row r="66" spans="1:27" ht="45">
      <c r="A66" s="6" t="s">
        <v>204</v>
      </c>
      <c r="B66" s="6" t="s">
        <v>205</v>
      </c>
      <c r="C66" s="6" t="s">
        <v>206</v>
      </c>
      <c r="D66" s="7" t="s">
        <v>0</v>
      </c>
      <c r="E66" s="7" t="s">
        <v>0</v>
      </c>
      <c r="F66" s="7" t="s">
        <v>0</v>
      </c>
      <c r="G66" s="7" t="s">
        <v>0</v>
      </c>
      <c r="H66" s="7" t="s">
        <v>35</v>
      </c>
      <c r="I66" s="7" t="s">
        <v>0</v>
      </c>
      <c r="J66" s="7" t="s">
        <v>0</v>
      </c>
      <c r="K66" s="7" t="s">
        <v>0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16" t="str">
        <f>HYPERLINK("http://www.aruplab.com/Testing-Information/resources/HotLines/HotLineDocs/Feb2024QHL/0099336.pdf","H")</f>
        <v>H</v>
      </c>
      <c r="X66" s="7" t="s">
        <v>0</v>
      </c>
      <c r="Y66" s="7" t="s">
        <v>0</v>
      </c>
      <c r="Z66" s="7" t="s">
        <v>0</v>
      </c>
      <c r="AA66" s="8">
        <v>45342</v>
      </c>
    </row>
    <row r="67" spans="1:27" ht="45">
      <c r="A67" s="6" t="s">
        <v>207</v>
      </c>
      <c r="B67" s="6" t="s">
        <v>208</v>
      </c>
      <c r="C67" s="6" t="s">
        <v>209</v>
      </c>
      <c r="D67" s="7" t="s">
        <v>0</v>
      </c>
      <c r="E67" s="7" t="s">
        <v>0</v>
      </c>
      <c r="F67" s="7" t="s">
        <v>0</v>
      </c>
      <c r="G67" s="7" t="s">
        <v>0</v>
      </c>
      <c r="H67" s="7" t="s">
        <v>35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16" t="str">
        <f>HYPERLINK("http://www.aruplab.com/Testing-Information/resources/HotLines/HotLineDocs/Feb2024QHL/0099431.pdf","H")</f>
        <v>H</v>
      </c>
      <c r="X67" s="7" t="s">
        <v>0</v>
      </c>
      <c r="Y67" s="7" t="s">
        <v>0</v>
      </c>
      <c r="Z67" s="7" t="s">
        <v>0</v>
      </c>
      <c r="AA67" s="8">
        <v>45342</v>
      </c>
    </row>
    <row r="68" spans="1:27">
      <c r="A68" s="6" t="s">
        <v>210</v>
      </c>
      <c r="B68" s="6" t="s">
        <v>211</v>
      </c>
      <c r="C68" s="6" t="s">
        <v>212</v>
      </c>
      <c r="D68" s="7" t="s">
        <v>0</v>
      </c>
      <c r="E68" s="7" t="s">
        <v>0</v>
      </c>
      <c r="F68" s="7" t="s">
        <v>0</v>
      </c>
      <c r="G68" s="7" t="s">
        <v>0</v>
      </c>
      <c r="H68" s="7" t="s">
        <v>35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16" t="str">
        <f>HYPERLINK("http://www.aruplab.com/Testing-Information/resources/HotLines/HotLineDocs/Feb2024QHL/0099640.pdf","H")</f>
        <v>H</v>
      </c>
      <c r="X68" s="7" t="s">
        <v>0</v>
      </c>
      <c r="Y68" s="7" t="s">
        <v>0</v>
      </c>
      <c r="Z68" s="7" t="s">
        <v>0</v>
      </c>
      <c r="AA68" s="8">
        <v>45342</v>
      </c>
    </row>
    <row r="69" spans="1:27">
      <c r="A69" s="6" t="s">
        <v>213</v>
      </c>
      <c r="B69" s="6" t="s">
        <v>214</v>
      </c>
      <c r="C69" s="6" t="s">
        <v>215</v>
      </c>
      <c r="D69" s="7" t="s">
        <v>0</v>
      </c>
      <c r="E69" s="7" t="s">
        <v>0</v>
      </c>
      <c r="F69" s="7" t="s">
        <v>0</v>
      </c>
      <c r="G69" s="7" t="s">
        <v>0</v>
      </c>
      <c r="H69" s="7" t="s">
        <v>35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0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HYPERLINK("http://www.aruplab.com/Testing-Information/resources/HotLines/HotLineDocs/Feb2024QHL/0099824.pdf","H")</f>
        <v>H</v>
      </c>
      <c r="X69" s="7" t="s">
        <v>0</v>
      </c>
      <c r="Y69" s="7" t="s">
        <v>0</v>
      </c>
      <c r="Z69" s="7" t="s">
        <v>0</v>
      </c>
      <c r="AA69" s="8">
        <v>45342</v>
      </c>
    </row>
    <row r="70" spans="1:27">
      <c r="A70" s="6" t="s">
        <v>216</v>
      </c>
      <c r="B70" s="6" t="s">
        <v>217</v>
      </c>
      <c r="C70" s="6" t="s">
        <v>218</v>
      </c>
      <c r="D70" s="7" t="s">
        <v>0</v>
      </c>
      <c r="E70" s="7" t="s">
        <v>0</v>
      </c>
      <c r="F70" s="7" t="s">
        <v>0</v>
      </c>
      <c r="G70" s="7" t="s">
        <v>0</v>
      </c>
      <c r="H70" s="7" t="s">
        <v>35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16" t="str">
        <f>HYPERLINK("http://www.aruplab.com/Testing-Information/resources/HotLines/HotLineDocs/Feb2024QHL/0099906.pdf","H")</f>
        <v>H</v>
      </c>
      <c r="X70" s="7" t="s">
        <v>0</v>
      </c>
      <c r="Y70" s="7" t="s">
        <v>0</v>
      </c>
      <c r="Z70" s="7" t="s">
        <v>0</v>
      </c>
      <c r="AA70" s="8">
        <v>45342</v>
      </c>
    </row>
    <row r="71" spans="1:27" ht="150">
      <c r="A71" s="6" t="s">
        <v>219</v>
      </c>
      <c r="B71" s="6" t="s">
        <v>220</v>
      </c>
      <c r="C71" s="6" t="s">
        <v>221</v>
      </c>
      <c r="D71" s="7" t="s">
        <v>0</v>
      </c>
      <c r="E71" s="7" t="s">
        <v>35</v>
      </c>
      <c r="F71" s="7" t="s">
        <v>0</v>
      </c>
      <c r="G71" s="7" t="s">
        <v>0</v>
      </c>
      <c r="H71" s="7" t="s">
        <v>0</v>
      </c>
      <c r="I71" s="7" t="s">
        <v>35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35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16" t="str">
        <f>HYPERLINK("http://www.aruplab.com/Testing-Information/resources/HotLines/HotLineDocs/Feb2024QHL/2000136.pdf","H")</f>
        <v>H</v>
      </c>
      <c r="X71" s="16" t="str">
        <f>HYPERLINK("http://www.aruplab.com/Testing-Information/resources/HotLines/TDMix/Feb2024QHL/2000136.xlsx","T")</f>
        <v>T</v>
      </c>
      <c r="Y71" s="7" t="s">
        <v>0</v>
      </c>
      <c r="Z71" s="7" t="s">
        <v>0</v>
      </c>
      <c r="AA71" s="8">
        <v>45342</v>
      </c>
    </row>
    <row r="72" spans="1:27" ht="165">
      <c r="A72" s="6" t="s">
        <v>222</v>
      </c>
      <c r="B72" s="6" t="s">
        <v>223</v>
      </c>
      <c r="C72" s="6" t="s">
        <v>224</v>
      </c>
      <c r="D72" s="7" t="s">
        <v>0</v>
      </c>
      <c r="E72" s="7" t="s">
        <v>35</v>
      </c>
      <c r="F72" s="7" t="s">
        <v>0</v>
      </c>
      <c r="G72" s="7" t="s">
        <v>0</v>
      </c>
      <c r="H72" s="7" t="s">
        <v>0</v>
      </c>
      <c r="I72" s="7" t="s">
        <v>35</v>
      </c>
      <c r="J72" s="7" t="s">
        <v>0</v>
      </c>
      <c r="K72" s="7" t="s">
        <v>0</v>
      </c>
      <c r="L72" s="7" t="s">
        <v>0</v>
      </c>
      <c r="M72" s="7" t="s">
        <v>0</v>
      </c>
      <c r="N72" s="7" t="s">
        <v>35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16" t="str">
        <f>HYPERLINK("http://www.aruplab.com/Testing-Information/resources/HotLines/HotLineDocs/Feb2024QHL/2000138.pdf","H")</f>
        <v>H</v>
      </c>
      <c r="X72" s="16" t="str">
        <f>HYPERLINK("http://www.aruplab.com/Testing-Information/resources/HotLines/TDMix/Feb2024QHL/2000138.xlsx","T")</f>
        <v>T</v>
      </c>
      <c r="Y72" s="16" t="str">
        <f>HYPERLINK("http://www.aruplab.com/Testing-Information/resources/HotLines/Sample_Reports/Feb2024QHL/2000138_Cytology, ThinPrep Pap Test With Reflex to HPV, High Risk Screen by TMA, with Reflex to Genotypes 16 and 18_TR REQUEST.pdf","E")</f>
        <v>E</v>
      </c>
      <c r="Z72" s="7" t="s">
        <v>0</v>
      </c>
      <c r="AA72" s="8">
        <v>45342</v>
      </c>
    </row>
    <row r="73" spans="1:27" ht="30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0</v>
      </c>
      <c r="G73" s="7" t="s">
        <v>0</v>
      </c>
      <c r="H73" s="7" t="s">
        <v>35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16" t="str">
        <f>HYPERLINK("http://www.aruplab.com/Testing-Information/resources/HotLines/HotLineDocs/Feb2024QHL/2001763.pdf","H")</f>
        <v>H</v>
      </c>
      <c r="X73" s="7" t="s">
        <v>0</v>
      </c>
      <c r="Y73" s="7" t="s">
        <v>0</v>
      </c>
      <c r="Z73" s="7" t="s">
        <v>0</v>
      </c>
      <c r="AA73" s="8">
        <v>45342</v>
      </c>
    </row>
    <row r="74" spans="1:27" ht="30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0</v>
      </c>
      <c r="F74" s="7" t="s">
        <v>0</v>
      </c>
      <c r="G74" s="7" t="s">
        <v>0</v>
      </c>
      <c r="H74" s="7" t="s">
        <v>35</v>
      </c>
      <c r="I74" s="7" t="s">
        <v>0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0</v>
      </c>
      <c r="T74" s="7" t="s">
        <v>0</v>
      </c>
      <c r="U74" s="7" t="s">
        <v>0</v>
      </c>
      <c r="V74" s="7" t="s">
        <v>0</v>
      </c>
      <c r="W74" s="16" t="str">
        <f>HYPERLINK("http://www.aruplab.com/Testing-Information/resources/HotLines/HotLineDocs/Feb2024QHL/2002028.pdf","H")</f>
        <v>H</v>
      </c>
      <c r="X74" s="7" t="s">
        <v>0</v>
      </c>
      <c r="Y74" s="7" t="s">
        <v>0</v>
      </c>
      <c r="Z74" s="7" t="s">
        <v>0</v>
      </c>
      <c r="AA74" s="8">
        <v>45342</v>
      </c>
    </row>
    <row r="75" spans="1:27" ht="45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0</v>
      </c>
      <c r="F75" s="7" t="s">
        <v>0</v>
      </c>
      <c r="G75" s="7" t="s">
        <v>0</v>
      </c>
      <c r="H75" s="7" t="s">
        <v>35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16" t="str">
        <f>HYPERLINK("http://www.aruplab.com/Testing-Information/resources/HotLines/HotLineDocs/Feb2024QHL/2002029.pdf","H")</f>
        <v>H</v>
      </c>
      <c r="X75" s="7" t="s">
        <v>0</v>
      </c>
      <c r="Y75" s="7" t="s">
        <v>0</v>
      </c>
      <c r="Z75" s="7" t="s">
        <v>0</v>
      </c>
      <c r="AA75" s="8">
        <v>45342</v>
      </c>
    </row>
    <row r="76" spans="1:27" ht="75">
      <c r="A76" s="6" t="s">
        <v>234</v>
      </c>
      <c r="B76" s="6" t="s">
        <v>235</v>
      </c>
      <c r="C76" s="6" t="s">
        <v>236</v>
      </c>
      <c r="D76" s="7" t="s">
        <v>0</v>
      </c>
      <c r="E76" s="7" t="s">
        <v>0</v>
      </c>
      <c r="F76" s="7" t="s">
        <v>0</v>
      </c>
      <c r="G76" s="7" t="s">
        <v>0</v>
      </c>
      <c r="H76" s="7" t="s">
        <v>0</v>
      </c>
      <c r="I76" s="7" t="s">
        <v>0</v>
      </c>
      <c r="J76" s="7" t="s">
        <v>0</v>
      </c>
      <c r="K76" s="7" t="s">
        <v>35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HYPERLINK("http://www.aruplab.com/Testing-Information/resources/HotLines/HotLineDocs/Feb2024QHL/2002109.pdf","H")</f>
        <v>H</v>
      </c>
      <c r="X76" s="7" t="s">
        <v>0</v>
      </c>
      <c r="Y76" s="16" t="str">
        <f>HYPERLINK("http://www.aruplab.com/Testing-Information/resources/HotLines/Sample_Reports/Feb2024QHL/2002109_Protein Electrophoresis with Reflex to Immunofixation, Serum_SPEP REFLEX.pdf","E")</f>
        <v>E</v>
      </c>
      <c r="Z76" s="7" t="s">
        <v>0</v>
      </c>
      <c r="AA76" s="8">
        <v>45342</v>
      </c>
    </row>
    <row r="77" spans="1:27">
      <c r="A77" s="6" t="s">
        <v>237</v>
      </c>
      <c r="B77" s="6" t="s">
        <v>238</v>
      </c>
      <c r="C77" s="6" t="s">
        <v>239</v>
      </c>
      <c r="D77" s="7" t="s">
        <v>0</v>
      </c>
      <c r="E77" s="7" t="s">
        <v>0</v>
      </c>
      <c r="F77" s="7" t="s">
        <v>0</v>
      </c>
      <c r="G77" s="7" t="s">
        <v>0</v>
      </c>
      <c r="H77" s="7" t="s">
        <v>35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16" t="str">
        <f>HYPERLINK("http://www.aruplab.com/Testing-Information/resources/HotLines/HotLineDocs/Feb2024QHL/2002281.pdf","H")</f>
        <v>H</v>
      </c>
      <c r="X77" s="7" t="s">
        <v>0</v>
      </c>
      <c r="Y77" s="7" t="s">
        <v>0</v>
      </c>
      <c r="Z77" s="7" t="s">
        <v>0</v>
      </c>
      <c r="AA77" s="8">
        <v>45342</v>
      </c>
    </row>
    <row r="78" spans="1:27" ht="60">
      <c r="A78" s="6" t="s">
        <v>240</v>
      </c>
      <c r="B78" s="6" t="s">
        <v>241</v>
      </c>
      <c r="C78" s="6" t="s">
        <v>242</v>
      </c>
      <c r="D78" s="7" t="s">
        <v>0</v>
      </c>
      <c r="E78" s="7" t="s">
        <v>0</v>
      </c>
      <c r="F78" s="7" t="s">
        <v>0</v>
      </c>
      <c r="G78" s="7" t="s">
        <v>0</v>
      </c>
      <c r="H78" s="7" t="s">
        <v>35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16" t="str">
        <f>HYPERLINK("http://www.aruplab.com/Testing-Information/resources/HotLines/HotLineDocs/Feb2024QHL/2002282.pdf","H")</f>
        <v>H</v>
      </c>
      <c r="X78" s="7" t="s">
        <v>0</v>
      </c>
      <c r="Y78" s="7" t="s">
        <v>0</v>
      </c>
      <c r="Z78" s="7" t="s">
        <v>0</v>
      </c>
      <c r="AA78" s="8">
        <v>45342</v>
      </c>
    </row>
    <row r="79" spans="1:27" ht="60">
      <c r="A79" s="6" t="s">
        <v>243</v>
      </c>
      <c r="B79" s="6" t="s">
        <v>244</v>
      </c>
      <c r="C79" s="6" t="s">
        <v>245</v>
      </c>
      <c r="D79" s="7" t="s">
        <v>0</v>
      </c>
      <c r="E79" s="7" t="s">
        <v>0</v>
      </c>
      <c r="F79" s="7" t="s">
        <v>0</v>
      </c>
      <c r="G79" s="7" t="s">
        <v>0</v>
      </c>
      <c r="H79" s="7" t="s">
        <v>35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16" t="str">
        <f>HYPERLINK("http://www.aruplab.com/Testing-Information/resources/HotLines/HotLineDocs/Feb2024QHL/2002283.pdf","H")</f>
        <v>H</v>
      </c>
      <c r="X79" s="7" t="s">
        <v>0</v>
      </c>
      <c r="Y79" s="7" t="s">
        <v>0</v>
      </c>
      <c r="Z79" s="7" t="s">
        <v>0</v>
      </c>
      <c r="AA79" s="8">
        <v>45342</v>
      </c>
    </row>
    <row r="80" spans="1:27" ht="60">
      <c r="A80" s="6" t="s">
        <v>246</v>
      </c>
      <c r="B80" s="6" t="s">
        <v>247</v>
      </c>
      <c r="C80" s="6" t="s">
        <v>248</v>
      </c>
      <c r="D80" s="7" t="s">
        <v>0</v>
      </c>
      <c r="E80" s="7" t="s">
        <v>0</v>
      </c>
      <c r="F80" s="7" t="s">
        <v>0</v>
      </c>
      <c r="G80" s="7" t="s">
        <v>0</v>
      </c>
      <c r="H80" s="7" t="s">
        <v>35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16" t="str">
        <f>HYPERLINK("http://www.aruplab.com/Testing-Information/resources/HotLines/HotLineDocs/Feb2024QHL/2002348.pdf","H")</f>
        <v>H</v>
      </c>
      <c r="X80" s="7" t="s">
        <v>0</v>
      </c>
      <c r="Y80" s="7" t="s">
        <v>0</v>
      </c>
      <c r="Z80" s="7" t="s">
        <v>0</v>
      </c>
      <c r="AA80" s="8">
        <v>45342</v>
      </c>
    </row>
    <row r="81" spans="1:27" ht="75">
      <c r="A81" s="6" t="s">
        <v>249</v>
      </c>
      <c r="B81" s="6" t="s">
        <v>250</v>
      </c>
      <c r="C81" s="6" t="s">
        <v>251</v>
      </c>
      <c r="D81" s="7" t="s">
        <v>0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35</v>
      </c>
      <c r="W81" s="16" t="str">
        <f>HYPERLINK("http://www.aruplab.com/Testing-Information/resources/HotLines/HotLineDocs/Feb2024QHL/2024.01.05 Feb Quarterly Hotline Inactivations.pdf","H")</f>
        <v>H</v>
      </c>
      <c r="X81" s="7" t="s">
        <v>0</v>
      </c>
      <c r="Y81" s="7" t="s">
        <v>0</v>
      </c>
      <c r="Z81" s="7" t="s">
        <v>0</v>
      </c>
      <c r="AA81" s="8">
        <v>45342</v>
      </c>
    </row>
    <row r="82" spans="1:27" ht="45">
      <c r="A82" s="6" t="s">
        <v>252</v>
      </c>
      <c r="B82" s="6" t="s">
        <v>253</v>
      </c>
      <c r="C82" s="6" t="s">
        <v>254</v>
      </c>
      <c r="D82" s="7" t="s">
        <v>0</v>
      </c>
      <c r="E82" s="7" t="s">
        <v>0</v>
      </c>
      <c r="F82" s="7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" t="s">
        <v>35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16" t="str">
        <f>HYPERLINK("http://www.aruplab.com/Testing-Information/resources/HotLines/HotLineDocs/Feb2024QHL/2002715.pdf","H")</f>
        <v>H</v>
      </c>
      <c r="X82" s="7" t="s">
        <v>0</v>
      </c>
      <c r="Y82" s="16" t="str">
        <f>HYPERLINK("http://www.aruplab.com/Testing-Information/resources/HotLines/Sample_Reports/Feb2024QHL/2002715_Monoclonal Protein Study, Expanded Panel, Serum_IFE FLC.pdf","E")</f>
        <v>E</v>
      </c>
      <c r="Z82" s="7" t="s">
        <v>0</v>
      </c>
      <c r="AA82" s="8">
        <v>45342</v>
      </c>
    </row>
    <row r="83" spans="1:27" ht="30">
      <c r="A83" s="6" t="s">
        <v>255</v>
      </c>
      <c r="B83" s="6" t="s">
        <v>256</v>
      </c>
      <c r="C83" s="6" t="s">
        <v>257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35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HYPERLINK("http://www.aruplab.com/Testing-Information/resources/HotLines/HotLineDocs/Feb2024QHL/2003182.pdf","H")</f>
        <v>H</v>
      </c>
      <c r="X83" s="7" t="s">
        <v>0</v>
      </c>
      <c r="Y83" s="7" t="s">
        <v>0</v>
      </c>
      <c r="Z83" s="7" t="s">
        <v>0</v>
      </c>
      <c r="AA83" s="8">
        <v>45342</v>
      </c>
    </row>
    <row r="84" spans="1:27" ht="105">
      <c r="A84" s="6" t="s">
        <v>258</v>
      </c>
      <c r="B84" s="6" t="s">
        <v>259</v>
      </c>
      <c r="C84" s="6" t="s">
        <v>260</v>
      </c>
      <c r="D84" s="7" t="s">
        <v>0</v>
      </c>
      <c r="E84" s="7" t="s">
        <v>0</v>
      </c>
      <c r="F84" s="7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35</v>
      </c>
      <c r="V84" s="7" t="s">
        <v>0</v>
      </c>
      <c r="W84" s="16" t="str">
        <f>HYPERLINK("http://www.aruplab.com/Testing-Information/resources/HotLines/HotLineDocs/Feb2024QHL/2024.01.05 Feb Quarterly Hotline Inactivations.pdf","H")</f>
        <v>H</v>
      </c>
      <c r="X84" s="7" t="s">
        <v>0</v>
      </c>
      <c r="Y84" s="7" t="s">
        <v>0</v>
      </c>
      <c r="Z84" s="7" t="s">
        <v>0</v>
      </c>
      <c r="AA84" s="8">
        <v>45342</v>
      </c>
    </row>
    <row r="85" spans="1:27" ht="90">
      <c r="A85" s="6" t="s">
        <v>261</v>
      </c>
      <c r="B85" s="6" t="s">
        <v>262</v>
      </c>
      <c r="C85" s="6" t="s">
        <v>263</v>
      </c>
      <c r="D85" s="7" t="s">
        <v>0</v>
      </c>
      <c r="E85" s="7" t="s">
        <v>0</v>
      </c>
      <c r="F85" s="7" t="s">
        <v>0</v>
      </c>
      <c r="G85" s="7" t="s">
        <v>0</v>
      </c>
      <c r="H85" s="7" t="s">
        <v>35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16" t="str">
        <f>HYPERLINK("http://www.aruplab.com/Testing-Information/resources/HotLines/HotLineDocs/Feb2024QHL/2003246.pdf","H")</f>
        <v>H</v>
      </c>
      <c r="X85" s="7" t="s">
        <v>0</v>
      </c>
      <c r="Y85" s="7" t="s">
        <v>0</v>
      </c>
      <c r="Z85" s="7" t="s">
        <v>0</v>
      </c>
      <c r="AA85" s="8">
        <v>45342</v>
      </c>
    </row>
    <row r="86" spans="1:27" ht="45">
      <c r="A86" s="6" t="s">
        <v>264</v>
      </c>
      <c r="B86" s="6" t="s">
        <v>265</v>
      </c>
      <c r="C86" s="6" t="s">
        <v>266</v>
      </c>
      <c r="D86" s="7" t="s">
        <v>0</v>
      </c>
      <c r="E86" s="7" t="s">
        <v>0</v>
      </c>
      <c r="F86" s="7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35</v>
      </c>
      <c r="W86" s="16" t="str">
        <f>HYPERLINK("http://www.aruplab.com/Testing-Information/resources/HotLines/HotLineDocs/Feb2024QHL/2024.01.05 Feb Quarterly Hotline Inactivations.pdf","H")</f>
        <v>H</v>
      </c>
      <c r="X86" s="7" t="s">
        <v>0</v>
      </c>
      <c r="Y86" s="7" t="s">
        <v>0</v>
      </c>
      <c r="Z86" s="7" t="s">
        <v>0</v>
      </c>
      <c r="AA86" s="8">
        <v>45342</v>
      </c>
    </row>
    <row r="87" spans="1:27" ht="75">
      <c r="A87" s="6" t="s">
        <v>267</v>
      </c>
      <c r="B87" s="6" t="s">
        <v>268</v>
      </c>
      <c r="C87" s="6" t="s">
        <v>269</v>
      </c>
      <c r="D87" s="7" t="s">
        <v>0</v>
      </c>
      <c r="E87" s="7" t="s">
        <v>0</v>
      </c>
      <c r="F87" s="7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0</v>
      </c>
      <c r="T87" s="7" t="s">
        <v>0</v>
      </c>
      <c r="U87" s="7" t="s">
        <v>35</v>
      </c>
      <c r="V87" s="7" t="s">
        <v>0</v>
      </c>
      <c r="W87" s="16" t="str">
        <f>HYPERLINK("http://www.aruplab.com/Testing-Information/resources/HotLines/HotLineDocs/Feb2024QHL/2024.01.05 Feb Quarterly Hotline Inactivations.pdf","H")</f>
        <v>H</v>
      </c>
      <c r="X87" s="7" t="s">
        <v>0</v>
      </c>
      <c r="Y87" s="7" t="s">
        <v>0</v>
      </c>
      <c r="Z87" s="7" t="s">
        <v>0</v>
      </c>
      <c r="AA87" s="8">
        <v>45342</v>
      </c>
    </row>
    <row r="88" spans="1:27" ht="45">
      <c r="A88" s="6" t="s">
        <v>270</v>
      </c>
      <c r="B88" s="6" t="s">
        <v>271</v>
      </c>
      <c r="C88" s="6" t="s">
        <v>272</v>
      </c>
      <c r="D88" s="7" t="s">
        <v>0</v>
      </c>
      <c r="E88" s="7" t="s">
        <v>0</v>
      </c>
      <c r="F88" s="7" t="s">
        <v>0</v>
      </c>
      <c r="G88" s="7" t="s">
        <v>0</v>
      </c>
      <c r="H88" s="7" t="s">
        <v>35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16" t="str">
        <f>HYPERLINK("http://www.aruplab.com/Testing-Information/resources/HotLines/HotLineDocs/Feb2024QHL/2005255.pdf","H")</f>
        <v>H</v>
      </c>
      <c r="X88" s="7" t="s">
        <v>0</v>
      </c>
      <c r="Y88" s="7" t="s">
        <v>0</v>
      </c>
      <c r="Z88" s="7" t="s">
        <v>0</v>
      </c>
      <c r="AA88" s="8">
        <v>45342</v>
      </c>
    </row>
    <row r="89" spans="1:27" ht="90">
      <c r="A89" s="6" t="s">
        <v>273</v>
      </c>
      <c r="B89" s="6" t="s">
        <v>274</v>
      </c>
      <c r="C89" s="6" t="s">
        <v>275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7" t="s">
        <v>0</v>
      </c>
      <c r="N89" s="7" t="s">
        <v>0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35</v>
      </c>
      <c r="V89" s="7" t="s">
        <v>0</v>
      </c>
      <c r="W89" s="16" t="str">
        <f>HYPERLINK("http://www.aruplab.com/Testing-Information/resources/HotLines/HotLineDocs/Feb2024QHL/2024.01.05 Feb Quarterly Hotline Inactivations.pdf","H")</f>
        <v>H</v>
      </c>
      <c r="X89" s="7" t="s">
        <v>0</v>
      </c>
      <c r="Y89" s="7" t="s">
        <v>0</v>
      </c>
      <c r="Z89" s="7" t="s">
        <v>0</v>
      </c>
      <c r="AA89" s="8">
        <v>45342</v>
      </c>
    </row>
    <row r="90" spans="1:27" ht="45">
      <c r="A90" s="6" t="s">
        <v>276</v>
      </c>
      <c r="B90" s="6" t="s">
        <v>277</v>
      </c>
      <c r="C90" s="6" t="s">
        <v>278</v>
      </c>
      <c r="D90" s="7" t="s">
        <v>0</v>
      </c>
      <c r="E90" s="7" t="s">
        <v>0</v>
      </c>
      <c r="F90" s="7" t="s">
        <v>0</v>
      </c>
      <c r="G90" s="7" t="s">
        <v>35</v>
      </c>
      <c r="H90" s="7" t="s">
        <v>35</v>
      </c>
      <c r="I90" s="7" t="s">
        <v>0</v>
      </c>
      <c r="J90" s="7" t="s">
        <v>0</v>
      </c>
      <c r="K90" s="7" t="s">
        <v>0</v>
      </c>
      <c r="L90" s="7" t="s">
        <v>0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16" t="str">
        <f>HYPERLINK("http://www.aruplab.com/Testing-Information/resources/HotLines/HotLineDocs/Feb2024QHL/2007460.pdf","H")</f>
        <v>H</v>
      </c>
      <c r="X90" s="7" t="s">
        <v>0</v>
      </c>
      <c r="Y90" s="7" t="s">
        <v>0</v>
      </c>
      <c r="Z90" s="7" t="s">
        <v>0</v>
      </c>
      <c r="AA90" s="8">
        <v>45342</v>
      </c>
    </row>
    <row r="91" spans="1:27" ht="45">
      <c r="A91" s="6" t="s">
        <v>279</v>
      </c>
      <c r="B91" s="6" t="s">
        <v>280</v>
      </c>
      <c r="C91" s="6" t="s">
        <v>281</v>
      </c>
      <c r="D91" s="7" t="s">
        <v>0</v>
      </c>
      <c r="E91" s="7" t="s">
        <v>0</v>
      </c>
      <c r="F91" s="7" t="s">
        <v>0</v>
      </c>
      <c r="G91" s="7" t="s">
        <v>0</v>
      </c>
      <c r="H91" s="7" t="s">
        <v>35</v>
      </c>
      <c r="I91" s="7" t="s">
        <v>0</v>
      </c>
      <c r="J91" s="7" t="s">
        <v>0</v>
      </c>
      <c r="K91" s="7" t="s">
        <v>0</v>
      </c>
      <c r="L91" s="7" t="s">
        <v>0</v>
      </c>
      <c r="M91" s="7" t="s">
        <v>0</v>
      </c>
      <c r="N91" s="7" t="s">
        <v>0</v>
      </c>
      <c r="O91" s="7" t="s">
        <v>0</v>
      </c>
      <c r="P91" s="7" t="s">
        <v>0</v>
      </c>
      <c r="Q91" s="7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16" t="str">
        <f>HYPERLINK("http://www.aruplab.com/Testing-Information/resources/HotLines/HotLineDocs/Feb2024QHL/2007515.pdf","H")</f>
        <v>H</v>
      </c>
      <c r="X91" s="7" t="s">
        <v>0</v>
      </c>
      <c r="Y91" s="7" t="s">
        <v>0</v>
      </c>
      <c r="Z91" s="7" t="s">
        <v>0</v>
      </c>
      <c r="AA91" s="8">
        <v>45342</v>
      </c>
    </row>
    <row r="92" spans="1:27" ht="60">
      <c r="A92" s="6" t="s">
        <v>282</v>
      </c>
      <c r="B92" s="6" t="s">
        <v>283</v>
      </c>
      <c r="C92" s="6" t="s">
        <v>284</v>
      </c>
      <c r="D92" s="7" t="s">
        <v>0</v>
      </c>
      <c r="E92" s="7" t="s">
        <v>0</v>
      </c>
      <c r="F92" s="7" t="s">
        <v>0</v>
      </c>
      <c r="G92" s="7" t="s">
        <v>0</v>
      </c>
      <c r="H92" s="7" t="s">
        <v>35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7" t="s">
        <v>0</v>
      </c>
      <c r="P92" s="7" t="s">
        <v>0</v>
      </c>
      <c r="Q92" s="7" t="s">
        <v>0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16" t="str">
        <f>HYPERLINK("http://www.aruplab.com/Testing-Information/resources/HotLines/HotLineDocs/Feb2024QHL/2007549.pdf","H")</f>
        <v>H</v>
      </c>
      <c r="X92" s="7" t="s">
        <v>0</v>
      </c>
      <c r="Y92" s="7" t="s">
        <v>0</v>
      </c>
      <c r="Z92" s="7" t="s">
        <v>0</v>
      </c>
      <c r="AA92" s="8">
        <v>45342</v>
      </c>
    </row>
    <row r="93" spans="1:27" ht="45">
      <c r="A93" s="6" t="s">
        <v>285</v>
      </c>
      <c r="B93" s="6" t="s">
        <v>286</v>
      </c>
      <c r="C93" s="6" t="s">
        <v>287</v>
      </c>
      <c r="D93" s="7" t="s">
        <v>0</v>
      </c>
      <c r="E93" s="7" t="s">
        <v>0</v>
      </c>
      <c r="F93" s="7" t="s">
        <v>0</v>
      </c>
      <c r="G93" s="7" t="s">
        <v>0</v>
      </c>
      <c r="H93" s="7" t="s">
        <v>35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7" t="s">
        <v>0</v>
      </c>
      <c r="P93" s="7" t="s">
        <v>0</v>
      </c>
      <c r="Q93" s="7" t="s">
        <v>0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16" t="str">
        <f>HYPERLINK("http://www.aruplab.com/Testing-Information/resources/HotLines/HotLineDocs/Feb2024QHL/2007918.pdf","H")</f>
        <v>H</v>
      </c>
      <c r="X93" s="7" t="s">
        <v>0</v>
      </c>
      <c r="Y93" s="7" t="s">
        <v>0</v>
      </c>
      <c r="Z93" s="7" t="s">
        <v>0</v>
      </c>
      <c r="AA93" s="8">
        <v>45342</v>
      </c>
    </row>
    <row r="94" spans="1:27" ht="45">
      <c r="A94" s="6" t="s">
        <v>288</v>
      </c>
      <c r="B94" s="6" t="s">
        <v>289</v>
      </c>
      <c r="C94" s="6" t="s">
        <v>290</v>
      </c>
      <c r="D94" s="7" t="s">
        <v>0</v>
      </c>
      <c r="E94" s="7" t="s">
        <v>0</v>
      </c>
      <c r="F94" s="7" t="s">
        <v>0</v>
      </c>
      <c r="G94" s="7" t="s">
        <v>0</v>
      </c>
      <c r="H94" s="7" t="s">
        <v>35</v>
      </c>
      <c r="I94" s="7" t="s">
        <v>0</v>
      </c>
      <c r="J94" s="7" t="s">
        <v>0</v>
      </c>
      <c r="K94" s="7" t="s">
        <v>0</v>
      </c>
      <c r="L94" s="7" t="s">
        <v>0</v>
      </c>
      <c r="M94" s="7" t="s">
        <v>0</v>
      </c>
      <c r="N94" s="7" t="s">
        <v>0</v>
      </c>
      <c r="O94" s="7" t="s">
        <v>0</v>
      </c>
      <c r="P94" s="7" t="s">
        <v>0</v>
      </c>
      <c r="Q94" s="7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16" t="str">
        <f>HYPERLINK("http://www.aruplab.com/Testing-Information/resources/HotLines/HotLineDocs/Feb2024QHL/2007945.pdf","H")</f>
        <v>H</v>
      </c>
      <c r="X94" s="7" t="s">
        <v>0</v>
      </c>
      <c r="Y94" s="7" t="s">
        <v>0</v>
      </c>
      <c r="Z94" s="7" t="s">
        <v>0</v>
      </c>
      <c r="AA94" s="8">
        <v>45342</v>
      </c>
    </row>
    <row r="95" spans="1:27" ht="30">
      <c r="A95" s="6" t="s">
        <v>291</v>
      </c>
      <c r="B95" s="6" t="s">
        <v>292</v>
      </c>
      <c r="C95" s="6" t="s">
        <v>293</v>
      </c>
      <c r="D95" s="7" t="s">
        <v>0</v>
      </c>
      <c r="E95" s="7" t="s">
        <v>0</v>
      </c>
      <c r="F95" s="7" t="s">
        <v>0</v>
      </c>
      <c r="G95" s="7" t="s">
        <v>0</v>
      </c>
      <c r="H95" s="7" t="s">
        <v>35</v>
      </c>
      <c r="I95" s="7" t="s">
        <v>0</v>
      </c>
      <c r="J95" s="7" t="s">
        <v>0</v>
      </c>
      <c r="K95" s="7" t="s">
        <v>0</v>
      </c>
      <c r="L95" s="7" t="s">
        <v>0</v>
      </c>
      <c r="M95" s="7" t="s">
        <v>0</v>
      </c>
      <c r="N95" s="7" t="s">
        <v>0</v>
      </c>
      <c r="O95" s="7" t="s">
        <v>0</v>
      </c>
      <c r="P95" s="7" t="s">
        <v>0</v>
      </c>
      <c r="Q95" s="7" t="s">
        <v>0</v>
      </c>
      <c r="R95" s="7" t="s">
        <v>0</v>
      </c>
      <c r="S95" s="7" t="s">
        <v>0</v>
      </c>
      <c r="T95" s="7" t="s">
        <v>0</v>
      </c>
      <c r="U95" s="7" t="s">
        <v>0</v>
      </c>
      <c r="V95" s="7" t="s">
        <v>0</v>
      </c>
      <c r="W95" s="16" t="str">
        <f>HYPERLINK("http://www.aruplab.com/Testing-Information/resources/HotLines/HotLineDocs/Feb2024QHL/2007949.pdf","H")</f>
        <v>H</v>
      </c>
      <c r="X95" s="7" t="s">
        <v>0</v>
      </c>
      <c r="Y95" s="7" t="s">
        <v>0</v>
      </c>
      <c r="Z95" s="7" t="s">
        <v>0</v>
      </c>
      <c r="AA95" s="8">
        <v>45342</v>
      </c>
    </row>
    <row r="96" spans="1:27" ht="45">
      <c r="A96" s="6" t="s">
        <v>294</v>
      </c>
      <c r="B96" s="6" t="s">
        <v>295</v>
      </c>
      <c r="C96" s="6" t="s">
        <v>296</v>
      </c>
      <c r="D96" s="7" t="s">
        <v>0</v>
      </c>
      <c r="E96" s="7" t="s">
        <v>0</v>
      </c>
      <c r="F96" s="7" t="s">
        <v>0</v>
      </c>
      <c r="G96" s="7" t="s">
        <v>0</v>
      </c>
      <c r="H96" s="7" t="s">
        <v>35</v>
      </c>
      <c r="I96" s="7" t="s">
        <v>0</v>
      </c>
      <c r="J96" s="7" t="s">
        <v>0</v>
      </c>
      <c r="K96" s="7" t="s">
        <v>0</v>
      </c>
      <c r="L96" s="7" t="s">
        <v>0</v>
      </c>
      <c r="M96" s="7" t="s">
        <v>0</v>
      </c>
      <c r="N96" s="7" t="s">
        <v>0</v>
      </c>
      <c r="O96" s="7" t="s">
        <v>0</v>
      </c>
      <c r="P96" s="7" t="s">
        <v>0</v>
      </c>
      <c r="Q96" s="7" t="s">
        <v>0</v>
      </c>
      <c r="R96" s="7" t="s">
        <v>0</v>
      </c>
      <c r="S96" s="7" t="s">
        <v>0</v>
      </c>
      <c r="T96" s="7" t="s">
        <v>0</v>
      </c>
      <c r="U96" s="7" t="s">
        <v>0</v>
      </c>
      <c r="V96" s="7" t="s">
        <v>0</v>
      </c>
      <c r="W96" s="16" t="str">
        <f>HYPERLINK("http://www.aruplab.com/Testing-Information/resources/HotLines/HotLineDocs/Feb2024QHL/2007951.pdf","H")</f>
        <v>H</v>
      </c>
      <c r="X96" s="7" t="s">
        <v>0</v>
      </c>
      <c r="Y96" s="7" t="s">
        <v>0</v>
      </c>
      <c r="Z96" s="7" t="s">
        <v>0</v>
      </c>
      <c r="AA96" s="8">
        <v>45342</v>
      </c>
    </row>
    <row r="97" spans="1:27" ht="45">
      <c r="A97" s="6" t="s">
        <v>297</v>
      </c>
      <c r="B97" s="6" t="s">
        <v>298</v>
      </c>
      <c r="C97" s="6" t="s">
        <v>299</v>
      </c>
      <c r="D97" s="7" t="s">
        <v>0</v>
      </c>
      <c r="E97" s="7" t="s">
        <v>0</v>
      </c>
      <c r="F97" s="7" t="s">
        <v>0</v>
      </c>
      <c r="G97" s="7" t="s">
        <v>0</v>
      </c>
      <c r="H97" s="7" t="s">
        <v>35</v>
      </c>
      <c r="I97" s="7" t="s">
        <v>0</v>
      </c>
      <c r="J97" s="7" t="s">
        <v>0</v>
      </c>
      <c r="K97" s="7" t="s">
        <v>0</v>
      </c>
      <c r="L97" s="7" t="s">
        <v>0</v>
      </c>
      <c r="M97" s="7" t="s">
        <v>0</v>
      </c>
      <c r="N97" s="7" t="s">
        <v>0</v>
      </c>
      <c r="O97" s="7" t="s">
        <v>0</v>
      </c>
      <c r="P97" s="7" t="s">
        <v>0</v>
      </c>
      <c r="Q97" s="7" t="s">
        <v>0</v>
      </c>
      <c r="R97" s="7" t="s">
        <v>0</v>
      </c>
      <c r="S97" s="7" t="s">
        <v>0</v>
      </c>
      <c r="T97" s="7" t="s">
        <v>0</v>
      </c>
      <c r="U97" s="7" t="s">
        <v>0</v>
      </c>
      <c r="V97" s="7" t="s">
        <v>0</v>
      </c>
      <c r="W97" s="16" t="str">
        <f>HYPERLINK("http://www.aruplab.com/Testing-Information/resources/HotLines/HotLineDocs/Feb2024QHL/2007957.pdf","H")</f>
        <v>H</v>
      </c>
      <c r="X97" s="7" t="s">
        <v>0</v>
      </c>
      <c r="Y97" s="7" t="s">
        <v>0</v>
      </c>
      <c r="Z97" s="7" t="s">
        <v>0</v>
      </c>
      <c r="AA97" s="8">
        <v>45342</v>
      </c>
    </row>
    <row r="98" spans="1:27" ht="105">
      <c r="A98" s="6" t="s">
        <v>300</v>
      </c>
      <c r="B98" s="6" t="s">
        <v>301</v>
      </c>
      <c r="C98" s="6" t="s">
        <v>302</v>
      </c>
      <c r="D98" s="7" t="s">
        <v>0</v>
      </c>
      <c r="E98" s="7" t="s">
        <v>0</v>
      </c>
      <c r="F98" s="7" t="s">
        <v>0</v>
      </c>
      <c r="G98" s="7" t="s">
        <v>0</v>
      </c>
      <c r="H98" s="7" t="s">
        <v>0</v>
      </c>
      <c r="I98" s="7" t="s">
        <v>0</v>
      </c>
      <c r="J98" s="7" t="s">
        <v>0</v>
      </c>
      <c r="K98" s="7" t="s">
        <v>35</v>
      </c>
      <c r="L98" s="7" t="s">
        <v>0</v>
      </c>
      <c r="M98" s="7" t="s">
        <v>0</v>
      </c>
      <c r="N98" s="7" t="s">
        <v>0</v>
      </c>
      <c r="O98" s="7" t="s">
        <v>0</v>
      </c>
      <c r="P98" s="7" t="s">
        <v>0</v>
      </c>
      <c r="Q98" s="7" t="s">
        <v>0</v>
      </c>
      <c r="R98" s="7" t="s">
        <v>0</v>
      </c>
      <c r="S98" s="7" t="s">
        <v>0</v>
      </c>
      <c r="T98" s="7" t="s">
        <v>0</v>
      </c>
      <c r="U98" s="7" t="s">
        <v>0</v>
      </c>
      <c r="V98" s="7" t="s">
        <v>0</v>
      </c>
      <c r="W98" s="16" t="str">
        <f>HYPERLINK("http://www.aruplab.com/Testing-Information/resources/HotLines/HotLineDocs/Feb2024QHL/2007967.pdf","H")</f>
        <v>H</v>
      </c>
      <c r="X98" s="7" t="s">
        <v>0</v>
      </c>
      <c r="Y98" s="16" t="str">
        <f>HYPERLINK("http://www.aruplab.com/Testing-Information/resources/HotLines/Sample_Reports/Feb2024QHL/2007967_Motor and Sensory Neuropathy Evaluation with Immunofixation Electrophoresis and Reflex to Titer and Neuronal Immunoblot_MSNCR.pdf","E")</f>
        <v>E</v>
      </c>
      <c r="Z98" s="7" t="s">
        <v>0</v>
      </c>
      <c r="AA98" s="8">
        <v>45341</v>
      </c>
    </row>
    <row r="99" spans="1:27" ht="30">
      <c r="A99" s="6" t="s">
        <v>303</v>
      </c>
      <c r="B99" s="6" t="s">
        <v>304</v>
      </c>
      <c r="C99" s="6" t="s">
        <v>305</v>
      </c>
      <c r="D99" s="7" t="s">
        <v>0</v>
      </c>
      <c r="E99" s="7" t="s">
        <v>0</v>
      </c>
      <c r="F99" s="7" t="s">
        <v>0</v>
      </c>
      <c r="G99" s="7" t="s">
        <v>0</v>
      </c>
      <c r="H99" s="7" t="s">
        <v>35</v>
      </c>
      <c r="I99" s="7" t="s">
        <v>0</v>
      </c>
      <c r="J99" s="7" t="s">
        <v>0</v>
      </c>
      <c r="K99" s="7" t="s">
        <v>0</v>
      </c>
      <c r="L99" s="7" t="s">
        <v>0</v>
      </c>
      <c r="M99" s="7" t="s">
        <v>0</v>
      </c>
      <c r="N99" s="7" t="s">
        <v>0</v>
      </c>
      <c r="O99" s="7" t="s">
        <v>0</v>
      </c>
      <c r="P99" s="7" t="s">
        <v>0</v>
      </c>
      <c r="Q99" s="7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16" t="str">
        <f>HYPERLINK("http://www.aruplab.com/Testing-Information/resources/HotLines/HotLineDocs/Feb2024QHL/2008291.pdf","H")</f>
        <v>H</v>
      </c>
      <c r="X99" s="7" t="s">
        <v>0</v>
      </c>
      <c r="Y99" s="7" t="s">
        <v>0</v>
      </c>
      <c r="Z99" s="7" t="s">
        <v>0</v>
      </c>
      <c r="AA99" s="8">
        <v>45342</v>
      </c>
    </row>
    <row r="100" spans="1:27" ht="105">
      <c r="A100" s="6" t="s">
        <v>306</v>
      </c>
      <c r="B100" s="6" t="s">
        <v>307</v>
      </c>
      <c r="C100" s="6" t="s">
        <v>308</v>
      </c>
      <c r="D100" s="7" t="s">
        <v>0</v>
      </c>
      <c r="E100" s="7" t="s">
        <v>0</v>
      </c>
      <c r="F100" s="7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7" t="s">
        <v>0</v>
      </c>
      <c r="N100" s="7" t="s">
        <v>0</v>
      </c>
      <c r="O100" s="7" t="s">
        <v>0</v>
      </c>
      <c r="P100" s="7" t="s">
        <v>0</v>
      </c>
      <c r="Q100" s="7" t="s">
        <v>0</v>
      </c>
      <c r="R100" s="7" t="s">
        <v>0</v>
      </c>
      <c r="S100" s="7" t="s">
        <v>0</v>
      </c>
      <c r="T100" s="7" t="s">
        <v>0</v>
      </c>
      <c r="U100" s="7" t="s">
        <v>35</v>
      </c>
      <c r="V100" s="7" t="s">
        <v>0</v>
      </c>
      <c r="W100" s="16" t="str">
        <f>HYPERLINK("http://www.aruplab.com/Testing-Information/resources/HotLines/HotLineDocs/Feb2024QHL/2024.01.05 Feb Quarterly Hotline Inactivations.pdf","H")</f>
        <v>H</v>
      </c>
      <c r="X100" s="7" t="s">
        <v>0</v>
      </c>
      <c r="Y100" s="7" t="s">
        <v>0</v>
      </c>
      <c r="Z100" s="7" t="s">
        <v>0</v>
      </c>
      <c r="AA100" s="8">
        <v>45342</v>
      </c>
    </row>
    <row r="101" spans="1:27" ht="90">
      <c r="A101" s="6" t="s">
        <v>309</v>
      </c>
      <c r="B101" s="6" t="s">
        <v>310</v>
      </c>
      <c r="C101" s="6" t="s">
        <v>311</v>
      </c>
      <c r="D101" s="7" t="s">
        <v>0</v>
      </c>
      <c r="E101" s="7" t="s">
        <v>0</v>
      </c>
      <c r="F101" s="7" t="s">
        <v>0</v>
      </c>
      <c r="G101" s="7" t="s">
        <v>0</v>
      </c>
      <c r="H101" s="7" t="s">
        <v>35</v>
      </c>
      <c r="I101" s="7" t="s">
        <v>0</v>
      </c>
      <c r="J101" s="7" t="s">
        <v>0</v>
      </c>
      <c r="K101" s="7" t="s">
        <v>0</v>
      </c>
      <c r="L101" s="7" t="s">
        <v>0</v>
      </c>
      <c r="M101" s="7" t="s">
        <v>0</v>
      </c>
      <c r="N101" s="7" t="s">
        <v>0</v>
      </c>
      <c r="O101" s="7" t="s">
        <v>0</v>
      </c>
      <c r="P101" s="7" t="s">
        <v>0</v>
      </c>
      <c r="Q101" s="7" t="s">
        <v>0</v>
      </c>
      <c r="R101" s="7" t="s">
        <v>0</v>
      </c>
      <c r="S101" s="7" t="s">
        <v>0</v>
      </c>
      <c r="T101" s="7" t="s">
        <v>0</v>
      </c>
      <c r="U101" s="7" t="s">
        <v>0</v>
      </c>
      <c r="V101" s="7" t="s">
        <v>0</v>
      </c>
      <c r="W101" s="16" t="str">
        <f>HYPERLINK("http://www.aruplab.com/Testing-Information/resources/HotLines/HotLineDocs/Feb2024QHL/2008406.pdf","H")</f>
        <v>H</v>
      </c>
      <c r="X101" s="7" t="s">
        <v>0</v>
      </c>
      <c r="Y101" s="7" t="s">
        <v>0</v>
      </c>
      <c r="Z101" s="7" t="s">
        <v>0</v>
      </c>
      <c r="AA101" s="8">
        <v>45342</v>
      </c>
    </row>
    <row r="102" spans="1:27" ht="30">
      <c r="A102" s="6" t="s">
        <v>312</v>
      </c>
      <c r="B102" s="6" t="s">
        <v>313</v>
      </c>
      <c r="C102" s="6" t="s">
        <v>314</v>
      </c>
      <c r="D102" s="7" t="s">
        <v>0</v>
      </c>
      <c r="E102" s="7" t="s">
        <v>0</v>
      </c>
      <c r="F102" s="7" t="s">
        <v>0</v>
      </c>
      <c r="G102" s="7" t="s">
        <v>0</v>
      </c>
      <c r="H102" s="7" t="s">
        <v>35</v>
      </c>
      <c r="I102" s="7" t="s">
        <v>0</v>
      </c>
      <c r="J102" s="7" t="s">
        <v>0</v>
      </c>
      <c r="K102" s="7" t="s">
        <v>0</v>
      </c>
      <c r="L102" s="7" t="s">
        <v>0</v>
      </c>
      <c r="M102" s="7" t="s">
        <v>0</v>
      </c>
      <c r="N102" s="7" t="s">
        <v>0</v>
      </c>
      <c r="O102" s="7" t="s">
        <v>0</v>
      </c>
      <c r="P102" s="7" t="s">
        <v>0</v>
      </c>
      <c r="Q102" s="7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16" t="str">
        <f>HYPERLINK("http://www.aruplab.com/Testing-Information/resources/HotLines/HotLineDocs/Feb2024QHL/2010075.pdf","H")</f>
        <v>H</v>
      </c>
      <c r="X102" s="7" t="s">
        <v>0</v>
      </c>
      <c r="Y102" s="7" t="s">
        <v>0</v>
      </c>
      <c r="Z102" s="7" t="s">
        <v>0</v>
      </c>
      <c r="AA102" s="8">
        <v>45342</v>
      </c>
    </row>
    <row r="103" spans="1:27" ht="45">
      <c r="A103" s="6" t="s">
        <v>315</v>
      </c>
      <c r="B103" s="6" t="s">
        <v>316</v>
      </c>
      <c r="C103" s="6" t="s">
        <v>317</v>
      </c>
      <c r="D103" s="7" t="s">
        <v>0</v>
      </c>
      <c r="E103" s="7" t="s">
        <v>0</v>
      </c>
      <c r="F103" s="7" t="s">
        <v>0</v>
      </c>
      <c r="G103" s="7" t="s">
        <v>0</v>
      </c>
      <c r="H103" s="7" t="s">
        <v>35</v>
      </c>
      <c r="I103" s="7" t="s">
        <v>0</v>
      </c>
      <c r="J103" s="7" t="s">
        <v>0</v>
      </c>
      <c r="K103" s="7" t="s">
        <v>0</v>
      </c>
      <c r="L103" s="7" t="s">
        <v>0</v>
      </c>
      <c r="M103" s="7" t="s">
        <v>0</v>
      </c>
      <c r="N103" s="7" t="s">
        <v>0</v>
      </c>
      <c r="O103" s="7" t="s">
        <v>0</v>
      </c>
      <c r="P103" s="7" t="s">
        <v>0</v>
      </c>
      <c r="Q103" s="7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16" t="str">
        <f>HYPERLINK("http://www.aruplab.com/Testing-Information/resources/HotLines/HotLineDocs/Feb2024QHL/2010092.pdf","H")</f>
        <v>H</v>
      </c>
      <c r="X103" s="7" t="s">
        <v>0</v>
      </c>
      <c r="Y103" s="7" t="s">
        <v>0</v>
      </c>
      <c r="Z103" s="7" t="s">
        <v>0</v>
      </c>
      <c r="AA103" s="8">
        <v>45342</v>
      </c>
    </row>
    <row r="104" spans="1:27" ht="30">
      <c r="A104" s="6" t="s">
        <v>318</v>
      </c>
      <c r="B104" s="6" t="s">
        <v>319</v>
      </c>
      <c r="C104" s="6" t="s">
        <v>320</v>
      </c>
      <c r="D104" s="7" t="s">
        <v>0</v>
      </c>
      <c r="E104" s="7" t="s">
        <v>0</v>
      </c>
      <c r="F104" s="7" t="s">
        <v>0</v>
      </c>
      <c r="G104" s="7" t="s">
        <v>0</v>
      </c>
      <c r="H104" s="7" t="s">
        <v>35</v>
      </c>
      <c r="I104" s="7" t="s">
        <v>0</v>
      </c>
      <c r="J104" s="7" t="s">
        <v>0</v>
      </c>
      <c r="K104" s="7" t="s">
        <v>0</v>
      </c>
      <c r="L104" s="7" t="s">
        <v>0</v>
      </c>
      <c r="M104" s="7" t="s">
        <v>0</v>
      </c>
      <c r="N104" s="7" t="s">
        <v>0</v>
      </c>
      <c r="O104" s="7" t="s">
        <v>0</v>
      </c>
      <c r="P104" s="7" t="s">
        <v>0</v>
      </c>
      <c r="Q104" s="7" t="s">
        <v>0</v>
      </c>
      <c r="R104" s="7" t="s">
        <v>0</v>
      </c>
      <c r="S104" s="7" t="s">
        <v>0</v>
      </c>
      <c r="T104" s="7" t="s">
        <v>0</v>
      </c>
      <c r="U104" s="7" t="s">
        <v>0</v>
      </c>
      <c r="V104" s="7" t="s">
        <v>0</v>
      </c>
      <c r="W104" s="16" t="str">
        <f>HYPERLINK("http://www.aruplab.com/Testing-Information/resources/HotLines/HotLineDocs/Feb2024QHL/2010359.pdf","H")</f>
        <v>H</v>
      </c>
      <c r="X104" s="7" t="s">
        <v>0</v>
      </c>
      <c r="Y104" s="7" t="s">
        <v>0</v>
      </c>
      <c r="Z104" s="7" t="s">
        <v>0</v>
      </c>
      <c r="AA104" s="8">
        <v>45342</v>
      </c>
    </row>
    <row r="105" spans="1:27" ht="105">
      <c r="A105" s="6" t="s">
        <v>321</v>
      </c>
      <c r="B105" s="6" t="s">
        <v>322</v>
      </c>
      <c r="C105" s="6" t="s">
        <v>323</v>
      </c>
      <c r="D105" s="7" t="s">
        <v>0</v>
      </c>
      <c r="E105" s="7" t="s">
        <v>0</v>
      </c>
      <c r="F105" s="7" t="s">
        <v>0</v>
      </c>
      <c r="G105" s="7" t="s">
        <v>0</v>
      </c>
      <c r="H105" s="7" t="s">
        <v>0</v>
      </c>
      <c r="I105" s="7" t="s">
        <v>0</v>
      </c>
      <c r="J105" s="7" t="s">
        <v>0</v>
      </c>
      <c r="K105" s="7" t="s">
        <v>0</v>
      </c>
      <c r="L105" s="7" t="s">
        <v>0</v>
      </c>
      <c r="M105" s="7" t="s">
        <v>0</v>
      </c>
      <c r="N105" s="7" t="s">
        <v>0</v>
      </c>
      <c r="O105" s="7" t="s">
        <v>0</v>
      </c>
      <c r="P105" s="7" t="s">
        <v>0</v>
      </c>
      <c r="Q105" s="7" t="s">
        <v>0</v>
      </c>
      <c r="R105" s="7" t="s">
        <v>0</v>
      </c>
      <c r="S105" s="7" t="s">
        <v>0</v>
      </c>
      <c r="T105" s="7" t="s">
        <v>0</v>
      </c>
      <c r="U105" s="7" t="s">
        <v>35</v>
      </c>
      <c r="V105" s="7" t="s">
        <v>0</v>
      </c>
      <c r="W105" s="16" t="str">
        <f>HYPERLINK("http://www.aruplab.com/Testing-Information/resources/HotLines/HotLineDocs/Feb2024QHL/2024.01.05 Feb Quarterly Hotline Inactivations.pdf","H")</f>
        <v>H</v>
      </c>
      <c r="X105" s="7" t="s">
        <v>0</v>
      </c>
      <c r="Y105" s="7" t="s">
        <v>0</v>
      </c>
      <c r="Z105" s="7" t="s">
        <v>0</v>
      </c>
      <c r="AA105" s="8">
        <v>45342</v>
      </c>
    </row>
    <row r="106" spans="1:27" ht="45">
      <c r="A106" s="6" t="s">
        <v>324</v>
      </c>
      <c r="B106" s="6" t="s">
        <v>325</v>
      </c>
      <c r="C106" s="6" t="s">
        <v>326</v>
      </c>
      <c r="D106" s="7" t="s">
        <v>0</v>
      </c>
      <c r="E106" s="7" t="s">
        <v>0</v>
      </c>
      <c r="F106" s="7" t="s">
        <v>0</v>
      </c>
      <c r="G106" s="7" t="s">
        <v>0</v>
      </c>
      <c r="H106" s="7" t="s">
        <v>0</v>
      </c>
      <c r="I106" s="7" t="s">
        <v>0</v>
      </c>
      <c r="J106" s="7" t="s">
        <v>0</v>
      </c>
      <c r="K106" s="7" t="s">
        <v>0</v>
      </c>
      <c r="L106" s="7" t="s">
        <v>0</v>
      </c>
      <c r="M106" s="7" t="s">
        <v>0</v>
      </c>
      <c r="N106" s="7" t="s">
        <v>0</v>
      </c>
      <c r="O106" s="7" t="s">
        <v>0</v>
      </c>
      <c r="P106" s="7" t="s">
        <v>0</v>
      </c>
      <c r="Q106" s="7" t="s">
        <v>0</v>
      </c>
      <c r="R106" s="7" t="s">
        <v>0</v>
      </c>
      <c r="S106" s="7" t="s">
        <v>0</v>
      </c>
      <c r="T106" s="7" t="s">
        <v>0</v>
      </c>
      <c r="U106" s="7" t="s">
        <v>0</v>
      </c>
      <c r="V106" s="7" t="s">
        <v>35</v>
      </c>
      <c r="W106" s="16" t="str">
        <f>HYPERLINK("http://www.aruplab.com/Testing-Information/resources/HotLines/HotLineDocs/Feb2024QHL/2024.01.05 Feb Quarterly Hotline Inactivations.pdf","H")</f>
        <v>H</v>
      </c>
      <c r="X106" s="7" t="s">
        <v>0</v>
      </c>
      <c r="Y106" s="7" t="s">
        <v>0</v>
      </c>
      <c r="Z106" s="7" t="s">
        <v>0</v>
      </c>
      <c r="AA106" s="8">
        <v>45342</v>
      </c>
    </row>
    <row r="107" spans="1:27" ht="45">
      <c r="A107" s="6" t="s">
        <v>327</v>
      </c>
      <c r="B107" s="6" t="s">
        <v>328</v>
      </c>
      <c r="C107" s="6" t="s">
        <v>329</v>
      </c>
      <c r="D107" s="7" t="s">
        <v>0</v>
      </c>
      <c r="E107" s="7" t="s">
        <v>0</v>
      </c>
      <c r="F107" s="7" t="s">
        <v>0</v>
      </c>
      <c r="G107" s="7" t="s">
        <v>0</v>
      </c>
      <c r="H107" s="7" t="s">
        <v>35</v>
      </c>
      <c r="I107" s="7" t="s">
        <v>0</v>
      </c>
      <c r="J107" s="7" t="s">
        <v>0</v>
      </c>
      <c r="K107" s="7" t="s">
        <v>0</v>
      </c>
      <c r="L107" s="7" t="s">
        <v>0</v>
      </c>
      <c r="M107" s="7" t="s">
        <v>0</v>
      </c>
      <c r="N107" s="7" t="s">
        <v>0</v>
      </c>
      <c r="O107" s="7" t="s">
        <v>0</v>
      </c>
      <c r="P107" s="7" t="s">
        <v>0</v>
      </c>
      <c r="Q107" s="7" t="s">
        <v>0</v>
      </c>
      <c r="R107" s="7" t="s">
        <v>0</v>
      </c>
      <c r="S107" s="7" t="s">
        <v>0</v>
      </c>
      <c r="T107" s="7" t="s">
        <v>0</v>
      </c>
      <c r="U107" s="7" t="s">
        <v>0</v>
      </c>
      <c r="V107" s="7" t="s">
        <v>0</v>
      </c>
      <c r="W107" s="16" t="str">
        <f>HYPERLINK("http://www.aruplab.com/Testing-Information/resources/HotLines/HotLineDocs/Feb2024QHL/2011487.pdf","H")</f>
        <v>H</v>
      </c>
      <c r="X107" s="7" t="s">
        <v>0</v>
      </c>
      <c r="Y107" s="7" t="s">
        <v>0</v>
      </c>
      <c r="Z107" s="7" t="s">
        <v>0</v>
      </c>
      <c r="AA107" s="8">
        <v>45342</v>
      </c>
    </row>
    <row r="108" spans="1:27" ht="30">
      <c r="A108" s="6" t="s">
        <v>330</v>
      </c>
      <c r="B108" s="6" t="s">
        <v>331</v>
      </c>
      <c r="C108" s="6" t="s">
        <v>332</v>
      </c>
      <c r="D108" s="7" t="s">
        <v>0</v>
      </c>
      <c r="E108" s="7" t="s">
        <v>0</v>
      </c>
      <c r="F108" s="7" t="s">
        <v>0</v>
      </c>
      <c r="G108" s="7" t="s">
        <v>0</v>
      </c>
      <c r="H108" s="7" t="s">
        <v>35</v>
      </c>
      <c r="I108" s="7" t="s">
        <v>0</v>
      </c>
      <c r="J108" s="7" t="s">
        <v>0</v>
      </c>
      <c r="K108" s="7" t="s">
        <v>0</v>
      </c>
      <c r="L108" s="7" t="s">
        <v>0</v>
      </c>
      <c r="M108" s="7" t="s">
        <v>0</v>
      </c>
      <c r="N108" s="7" t="s">
        <v>0</v>
      </c>
      <c r="O108" s="7" t="s">
        <v>0</v>
      </c>
      <c r="P108" s="7" t="s">
        <v>0</v>
      </c>
      <c r="Q108" s="7" t="s">
        <v>0</v>
      </c>
      <c r="R108" s="7" t="s">
        <v>0</v>
      </c>
      <c r="S108" s="7" t="s">
        <v>0</v>
      </c>
      <c r="T108" s="7" t="s">
        <v>0</v>
      </c>
      <c r="U108" s="7" t="s">
        <v>0</v>
      </c>
      <c r="V108" s="7" t="s">
        <v>0</v>
      </c>
      <c r="W108" s="16" t="str">
        <f>HYPERLINK("http://www.aruplab.com/Testing-Information/resources/HotLines/HotLineDocs/Feb2024QHL/2011539.pdf","H")</f>
        <v>H</v>
      </c>
      <c r="X108" s="7" t="s">
        <v>0</v>
      </c>
      <c r="Y108" s="7" t="s">
        <v>0</v>
      </c>
      <c r="Z108" s="7" t="s">
        <v>0</v>
      </c>
      <c r="AA108" s="8">
        <v>45342</v>
      </c>
    </row>
    <row r="109" spans="1:27" ht="30">
      <c r="A109" s="6" t="s">
        <v>333</v>
      </c>
      <c r="B109" s="6" t="s">
        <v>334</v>
      </c>
      <c r="C109" s="6" t="s">
        <v>335</v>
      </c>
      <c r="D109" s="7" t="s">
        <v>0</v>
      </c>
      <c r="E109" s="7" t="s">
        <v>0</v>
      </c>
      <c r="F109" s="7" t="s">
        <v>0</v>
      </c>
      <c r="G109" s="7" t="s">
        <v>0</v>
      </c>
      <c r="H109" s="7" t="s">
        <v>35</v>
      </c>
      <c r="I109" s="7" t="s">
        <v>0</v>
      </c>
      <c r="J109" s="7" t="s">
        <v>0</v>
      </c>
      <c r="K109" s="7" t="s">
        <v>0</v>
      </c>
      <c r="L109" s="7" t="s">
        <v>0</v>
      </c>
      <c r="M109" s="7" t="s">
        <v>0</v>
      </c>
      <c r="N109" s="7" t="s">
        <v>0</v>
      </c>
      <c r="O109" s="7" t="s">
        <v>0</v>
      </c>
      <c r="P109" s="7" t="s">
        <v>0</v>
      </c>
      <c r="Q109" s="7" t="s">
        <v>0</v>
      </c>
      <c r="R109" s="7" t="s">
        <v>0</v>
      </c>
      <c r="S109" s="7" t="s">
        <v>0</v>
      </c>
      <c r="T109" s="7" t="s">
        <v>0</v>
      </c>
      <c r="U109" s="7" t="s">
        <v>0</v>
      </c>
      <c r="V109" s="7" t="s">
        <v>0</v>
      </c>
      <c r="W109" s="16" t="str">
        <f>HYPERLINK("http://www.aruplab.com/Testing-Information/resources/HotLines/HotLineDocs/Feb2024QHL/2011609.pdf","H")</f>
        <v>H</v>
      </c>
      <c r="X109" s="7" t="s">
        <v>0</v>
      </c>
      <c r="Y109" s="7" t="s">
        <v>0</v>
      </c>
      <c r="Z109" s="7" t="s">
        <v>0</v>
      </c>
      <c r="AA109" s="8">
        <v>45342</v>
      </c>
    </row>
    <row r="110" spans="1:27" ht="30">
      <c r="A110" s="6" t="s">
        <v>336</v>
      </c>
      <c r="B110" s="6" t="s">
        <v>337</v>
      </c>
      <c r="C110" s="6" t="s">
        <v>338</v>
      </c>
      <c r="D110" s="7" t="s">
        <v>0</v>
      </c>
      <c r="E110" s="7" t="s">
        <v>0</v>
      </c>
      <c r="F110" s="7" t="s">
        <v>0</v>
      </c>
      <c r="G110" s="7" t="s">
        <v>0</v>
      </c>
      <c r="H110" s="7" t="s">
        <v>35</v>
      </c>
      <c r="I110" s="7" t="s">
        <v>0</v>
      </c>
      <c r="J110" s="7" t="s">
        <v>0</v>
      </c>
      <c r="K110" s="7" t="s">
        <v>0</v>
      </c>
      <c r="L110" s="7" t="s">
        <v>0</v>
      </c>
      <c r="M110" s="7" t="s">
        <v>0</v>
      </c>
      <c r="N110" s="7" t="s">
        <v>0</v>
      </c>
      <c r="O110" s="7" t="s">
        <v>0</v>
      </c>
      <c r="P110" s="7" t="s">
        <v>0</v>
      </c>
      <c r="Q110" s="7" t="s">
        <v>0</v>
      </c>
      <c r="R110" s="7" t="s">
        <v>0</v>
      </c>
      <c r="S110" s="7" t="s">
        <v>0</v>
      </c>
      <c r="T110" s="7" t="s">
        <v>0</v>
      </c>
      <c r="U110" s="7" t="s">
        <v>0</v>
      </c>
      <c r="V110" s="7" t="s">
        <v>0</v>
      </c>
      <c r="W110" s="16" t="str">
        <f>HYPERLINK("http://www.aruplab.com/Testing-Information/resources/HotLines/HotLineDocs/Feb2024QHL/2012213.pdf","H")</f>
        <v>H</v>
      </c>
      <c r="X110" s="7" t="s">
        <v>0</v>
      </c>
      <c r="Y110" s="7" t="s">
        <v>0</v>
      </c>
      <c r="Z110" s="7" t="s">
        <v>0</v>
      </c>
      <c r="AA110" s="8">
        <v>45342</v>
      </c>
    </row>
    <row r="111" spans="1:27">
      <c r="A111" s="6" t="s">
        <v>339</v>
      </c>
      <c r="B111" s="6" t="s">
        <v>340</v>
      </c>
      <c r="C111" s="6" t="s">
        <v>341</v>
      </c>
      <c r="D111" s="7" t="s">
        <v>0</v>
      </c>
      <c r="E111" s="7" t="s">
        <v>0</v>
      </c>
      <c r="F111" s="7" t="s">
        <v>0</v>
      </c>
      <c r="G111" s="7" t="s">
        <v>0</v>
      </c>
      <c r="H111" s="7" t="s">
        <v>35</v>
      </c>
      <c r="I111" s="7" t="s">
        <v>0</v>
      </c>
      <c r="J111" s="7" t="s">
        <v>0</v>
      </c>
      <c r="K111" s="7" t="s">
        <v>0</v>
      </c>
      <c r="L111" s="7" t="s">
        <v>0</v>
      </c>
      <c r="M111" s="7" t="s">
        <v>0</v>
      </c>
      <c r="N111" s="7" t="s">
        <v>0</v>
      </c>
      <c r="O111" s="7" t="s">
        <v>0</v>
      </c>
      <c r="P111" s="7" t="s">
        <v>0</v>
      </c>
      <c r="Q111" s="7" t="s">
        <v>0</v>
      </c>
      <c r="R111" s="7" t="s">
        <v>0</v>
      </c>
      <c r="S111" s="7" t="s">
        <v>0</v>
      </c>
      <c r="T111" s="7" t="s">
        <v>0</v>
      </c>
      <c r="U111" s="7" t="s">
        <v>0</v>
      </c>
      <c r="V111" s="7" t="s">
        <v>0</v>
      </c>
      <c r="W111" s="16" t="str">
        <f>HYPERLINK("http://www.aruplab.com/Testing-Information/resources/HotLines/HotLineDocs/Feb2024QHL/2012227.pdf","H")</f>
        <v>H</v>
      </c>
      <c r="X111" s="7" t="s">
        <v>0</v>
      </c>
      <c r="Y111" s="7" t="s">
        <v>0</v>
      </c>
      <c r="Z111" s="7" t="s">
        <v>0</v>
      </c>
      <c r="AA111" s="8">
        <v>45342</v>
      </c>
    </row>
    <row r="112" spans="1:27">
      <c r="A112" s="6" t="s">
        <v>342</v>
      </c>
      <c r="B112" s="6" t="s">
        <v>343</v>
      </c>
      <c r="C112" s="6" t="s">
        <v>344</v>
      </c>
      <c r="D112" s="7" t="s">
        <v>0</v>
      </c>
      <c r="E112" s="7" t="s">
        <v>0</v>
      </c>
      <c r="F112" s="7" t="s">
        <v>0</v>
      </c>
      <c r="G112" s="7" t="s">
        <v>0</v>
      </c>
      <c r="H112" s="7" t="s">
        <v>35</v>
      </c>
      <c r="I112" s="7" t="s">
        <v>0</v>
      </c>
      <c r="J112" s="7" t="s">
        <v>0</v>
      </c>
      <c r="K112" s="7" t="s">
        <v>0</v>
      </c>
      <c r="L112" s="7" t="s">
        <v>0</v>
      </c>
      <c r="M112" s="7" t="s">
        <v>0</v>
      </c>
      <c r="N112" s="7" t="s">
        <v>0</v>
      </c>
      <c r="O112" s="7" t="s">
        <v>0</v>
      </c>
      <c r="P112" s="7" t="s">
        <v>0</v>
      </c>
      <c r="Q112" s="7" t="s">
        <v>0</v>
      </c>
      <c r="R112" s="7" t="s">
        <v>0</v>
      </c>
      <c r="S112" s="7" t="s">
        <v>0</v>
      </c>
      <c r="T112" s="7" t="s">
        <v>0</v>
      </c>
      <c r="U112" s="7" t="s">
        <v>0</v>
      </c>
      <c r="V112" s="7" t="s">
        <v>0</v>
      </c>
      <c r="W112" s="16" t="str">
        <f>HYPERLINK("http://www.aruplab.com/Testing-Information/resources/HotLines/HotLineDocs/Feb2024QHL/2012229.pdf","H")</f>
        <v>H</v>
      </c>
      <c r="X112" s="7" t="s">
        <v>0</v>
      </c>
      <c r="Y112" s="7" t="s">
        <v>0</v>
      </c>
      <c r="Z112" s="7" t="s">
        <v>0</v>
      </c>
      <c r="AA112" s="8">
        <v>45342</v>
      </c>
    </row>
    <row r="113" spans="1:27" ht="30">
      <c r="A113" s="6" t="s">
        <v>345</v>
      </c>
      <c r="B113" s="6" t="s">
        <v>346</v>
      </c>
      <c r="C113" s="6" t="s">
        <v>347</v>
      </c>
      <c r="D113" s="7" t="s">
        <v>0</v>
      </c>
      <c r="E113" s="7" t="s">
        <v>0</v>
      </c>
      <c r="F113" s="7" t="s">
        <v>0</v>
      </c>
      <c r="G113" s="7" t="s">
        <v>0</v>
      </c>
      <c r="H113" s="7" t="s">
        <v>35</v>
      </c>
      <c r="I113" s="7" t="s">
        <v>0</v>
      </c>
      <c r="J113" s="7" t="s">
        <v>0</v>
      </c>
      <c r="K113" s="7" t="s">
        <v>0</v>
      </c>
      <c r="L113" s="7" t="s">
        <v>0</v>
      </c>
      <c r="M113" s="7" t="s">
        <v>0</v>
      </c>
      <c r="N113" s="7" t="s">
        <v>0</v>
      </c>
      <c r="O113" s="7" t="s">
        <v>0</v>
      </c>
      <c r="P113" s="7" t="s">
        <v>0</v>
      </c>
      <c r="Q113" s="7" t="s">
        <v>0</v>
      </c>
      <c r="R113" s="7" t="s">
        <v>0</v>
      </c>
      <c r="S113" s="7" t="s">
        <v>0</v>
      </c>
      <c r="T113" s="7" t="s">
        <v>0</v>
      </c>
      <c r="U113" s="7" t="s">
        <v>0</v>
      </c>
      <c r="V113" s="7" t="s">
        <v>0</v>
      </c>
      <c r="W113" s="16" t="str">
        <f>HYPERLINK("http://www.aruplab.com/Testing-Information/resources/HotLines/HotLineDocs/Feb2024QHL/2012319.pdf","H")</f>
        <v>H</v>
      </c>
      <c r="X113" s="7" t="s">
        <v>0</v>
      </c>
      <c r="Y113" s="7" t="s">
        <v>0</v>
      </c>
      <c r="Z113" s="7" t="s">
        <v>0</v>
      </c>
      <c r="AA113" s="8">
        <v>45342</v>
      </c>
    </row>
    <row r="114" spans="1:27" ht="45">
      <c r="A114" s="6" t="s">
        <v>348</v>
      </c>
      <c r="B114" s="6" t="s">
        <v>349</v>
      </c>
      <c r="C114" s="6" t="s">
        <v>350</v>
      </c>
      <c r="D114" s="7" t="s">
        <v>0</v>
      </c>
      <c r="E114" s="7" t="s">
        <v>0</v>
      </c>
      <c r="F114" s="7" t="s">
        <v>0</v>
      </c>
      <c r="G114" s="7" t="s">
        <v>0</v>
      </c>
      <c r="H114" s="7" t="s">
        <v>35</v>
      </c>
      <c r="I114" s="7" t="s">
        <v>0</v>
      </c>
      <c r="J114" s="7" t="s">
        <v>0</v>
      </c>
      <c r="K114" s="7" t="s">
        <v>0</v>
      </c>
      <c r="L114" s="7" t="s">
        <v>0</v>
      </c>
      <c r="M114" s="7" t="s">
        <v>0</v>
      </c>
      <c r="N114" s="7" t="s">
        <v>0</v>
      </c>
      <c r="O114" s="7" t="s">
        <v>0</v>
      </c>
      <c r="P114" s="7" t="s">
        <v>0</v>
      </c>
      <c r="Q114" s="7" t="s">
        <v>0</v>
      </c>
      <c r="R114" s="7" t="s">
        <v>0</v>
      </c>
      <c r="S114" s="7" t="s">
        <v>0</v>
      </c>
      <c r="T114" s="7" t="s">
        <v>0</v>
      </c>
      <c r="U114" s="7" t="s">
        <v>0</v>
      </c>
      <c r="V114" s="7" t="s">
        <v>0</v>
      </c>
      <c r="W114" s="16" t="str">
        <f>HYPERLINK("http://www.aruplab.com/Testing-Information/resources/HotLines/HotLineDocs/Feb2024QHL/2013433.pdf","H")</f>
        <v>H</v>
      </c>
      <c r="X114" s="7" t="s">
        <v>0</v>
      </c>
      <c r="Y114" s="7" t="s">
        <v>0</v>
      </c>
      <c r="Z114" s="7" t="s">
        <v>0</v>
      </c>
      <c r="AA114" s="8">
        <v>45342</v>
      </c>
    </row>
    <row r="115" spans="1:27" ht="105">
      <c r="A115" s="6" t="s">
        <v>351</v>
      </c>
      <c r="B115" s="6" t="s">
        <v>352</v>
      </c>
      <c r="C115" s="6" t="s">
        <v>353</v>
      </c>
      <c r="D115" s="7" t="s">
        <v>0</v>
      </c>
      <c r="E115" s="7" t="s">
        <v>0</v>
      </c>
      <c r="F115" s="7" t="s">
        <v>0</v>
      </c>
      <c r="G115" s="7" t="s">
        <v>0</v>
      </c>
      <c r="H115" s="7" t="s">
        <v>0</v>
      </c>
      <c r="I115" s="7" t="s">
        <v>0</v>
      </c>
      <c r="J115" s="7" t="s">
        <v>0</v>
      </c>
      <c r="K115" s="7" t="s">
        <v>0</v>
      </c>
      <c r="L115" s="7" t="s">
        <v>0</v>
      </c>
      <c r="M115" s="7" t="s">
        <v>0</v>
      </c>
      <c r="N115" s="7" t="s">
        <v>0</v>
      </c>
      <c r="O115" s="7" t="s">
        <v>0</v>
      </c>
      <c r="P115" s="7" t="s">
        <v>0</v>
      </c>
      <c r="Q115" s="7" t="s">
        <v>0</v>
      </c>
      <c r="R115" s="7" t="s">
        <v>0</v>
      </c>
      <c r="S115" s="7" t="s">
        <v>0</v>
      </c>
      <c r="T115" s="7" t="s">
        <v>0</v>
      </c>
      <c r="U115" s="7" t="s">
        <v>35</v>
      </c>
      <c r="V115" s="7" t="s">
        <v>0</v>
      </c>
      <c r="W115" s="16" t="str">
        <f>HYPERLINK("http://www.aruplab.com/Testing-Information/resources/HotLines/HotLineDocs/Feb2024QHL/2024.01.05 Feb Quarterly Hotline Inactivations.pdf","H")</f>
        <v>H</v>
      </c>
      <c r="X115" s="7" t="s">
        <v>0</v>
      </c>
      <c r="Y115" s="7" t="s">
        <v>0</v>
      </c>
      <c r="Z115" s="7" t="s">
        <v>0</v>
      </c>
      <c r="AA115" s="8">
        <v>45342</v>
      </c>
    </row>
    <row r="116" spans="1:27" ht="105">
      <c r="A116" s="6" t="s">
        <v>354</v>
      </c>
      <c r="B116" s="6" t="s">
        <v>355</v>
      </c>
      <c r="C116" s="6" t="s">
        <v>356</v>
      </c>
      <c r="D116" s="7" t="s">
        <v>0</v>
      </c>
      <c r="E116" s="7" t="s">
        <v>0</v>
      </c>
      <c r="F116" s="7" t="s">
        <v>0</v>
      </c>
      <c r="G116" s="7" t="s">
        <v>0</v>
      </c>
      <c r="H116" s="7" t="s">
        <v>0</v>
      </c>
      <c r="I116" s="7" t="s">
        <v>0</v>
      </c>
      <c r="J116" s="7" t="s">
        <v>0</v>
      </c>
      <c r="K116" s="7" t="s">
        <v>0</v>
      </c>
      <c r="L116" s="7" t="s">
        <v>0</v>
      </c>
      <c r="M116" s="7" t="s">
        <v>0</v>
      </c>
      <c r="N116" s="7" t="s">
        <v>0</v>
      </c>
      <c r="O116" s="7" t="s">
        <v>0</v>
      </c>
      <c r="P116" s="7" t="s">
        <v>0</v>
      </c>
      <c r="Q116" s="7" t="s">
        <v>0</v>
      </c>
      <c r="R116" s="7" t="s">
        <v>0</v>
      </c>
      <c r="S116" s="7" t="s">
        <v>0</v>
      </c>
      <c r="T116" s="7" t="s">
        <v>0</v>
      </c>
      <c r="U116" s="7" t="s">
        <v>35</v>
      </c>
      <c r="V116" s="7" t="s">
        <v>0</v>
      </c>
      <c r="W116" s="16" t="str">
        <f>HYPERLINK("http://www.aruplab.com/Testing-Information/resources/HotLines/HotLineDocs/Feb2024QHL/2024.01.05 Feb Quarterly Hotline Inactivations.pdf","H")</f>
        <v>H</v>
      </c>
      <c r="X116" s="7" t="s">
        <v>0</v>
      </c>
      <c r="Y116" s="7" t="s">
        <v>0</v>
      </c>
      <c r="Z116" s="7" t="s">
        <v>0</v>
      </c>
      <c r="AA116" s="8">
        <v>45342</v>
      </c>
    </row>
    <row r="117" spans="1:27" ht="105">
      <c r="A117" s="6" t="s">
        <v>357</v>
      </c>
      <c r="B117" s="6" t="s">
        <v>358</v>
      </c>
      <c r="C117" s="6" t="s">
        <v>359</v>
      </c>
      <c r="D117" s="7" t="s">
        <v>0</v>
      </c>
      <c r="E117" s="7" t="s">
        <v>0</v>
      </c>
      <c r="F117" s="7" t="s">
        <v>0</v>
      </c>
      <c r="G117" s="7" t="s">
        <v>0</v>
      </c>
      <c r="H117" s="7" t="s">
        <v>0</v>
      </c>
      <c r="I117" s="7" t="s">
        <v>0</v>
      </c>
      <c r="J117" s="7" t="s">
        <v>0</v>
      </c>
      <c r="K117" s="7" t="s">
        <v>0</v>
      </c>
      <c r="L117" s="7" t="s">
        <v>0</v>
      </c>
      <c r="M117" s="7" t="s">
        <v>0</v>
      </c>
      <c r="N117" s="7" t="s">
        <v>0</v>
      </c>
      <c r="O117" s="7" t="s">
        <v>0</v>
      </c>
      <c r="P117" s="7" t="s">
        <v>0</v>
      </c>
      <c r="Q117" s="7" t="s">
        <v>0</v>
      </c>
      <c r="R117" s="7" t="s">
        <v>0</v>
      </c>
      <c r="S117" s="7" t="s">
        <v>0</v>
      </c>
      <c r="T117" s="7" t="s">
        <v>0</v>
      </c>
      <c r="U117" s="7" t="s">
        <v>35</v>
      </c>
      <c r="V117" s="7" t="s">
        <v>0</v>
      </c>
      <c r="W117" s="16" t="str">
        <f>HYPERLINK("http://www.aruplab.com/Testing-Information/resources/HotLines/HotLineDocs/Feb2024QHL/2024.01.05 Feb Quarterly Hotline Inactivations.pdf","H")</f>
        <v>H</v>
      </c>
      <c r="X117" s="7" t="s">
        <v>0</v>
      </c>
      <c r="Y117" s="7" t="s">
        <v>0</v>
      </c>
      <c r="Z117" s="7" t="s">
        <v>0</v>
      </c>
      <c r="AA117" s="8">
        <v>45342</v>
      </c>
    </row>
    <row r="118" spans="1:27" ht="60">
      <c r="A118" s="6" t="s">
        <v>360</v>
      </c>
      <c r="B118" s="6" t="s">
        <v>361</v>
      </c>
      <c r="C118" s="6" t="s">
        <v>362</v>
      </c>
      <c r="D118" s="7" t="s">
        <v>0</v>
      </c>
      <c r="E118" s="7" t="s">
        <v>0</v>
      </c>
      <c r="F118" s="7" t="s">
        <v>35</v>
      </c>
      <c r="G118" s="7" t="s">
        <v>0</v>
      </c>
      <c r="H118" s="7" t="s">
        <v>0</v>
      </c>
      <c r="I118" s="7" t="s">
        <v>0</v>
      </c>
      <c r="J118" s="7" t="s">
        <v>0</v>
      </c>
      <c r="K118" s="7" t="s">
        <v>0</v>
      </c>
      <c r="L118" s="7" t="s">
        <v>0</v>
      </c>
      <c r="M118" s="7" t="s">
        <v>0</v>
      </c>
      <c r="N118" s="7" t="s">
        <v>0</v>
      </c>
      <c r="O118" s="7" t="s">
        <v>0</v>
      </c>
      <c r="P118" s="7" t="s">
        <v>0</v>
      </c>
      <c r="Q118" s="7" t="s">
        <v>0</v>
      </c>
      <c r="R118" s="7" t="s">
        <v>0</v>
      </c>
      <c r="S118" s="7" t="s">
        <v>0</v>
      </c>
      <c r="T118" s="7" t="s">
        <v>0</v>
      </c>
      <c r="U118" s="7" t="s">
        <v>0</v>
      </c>
      <c r="V118" s="7" t="s">
        <v>0</v>
      </c>
      <c r="W118" s="16" t="str">
        <f>HYPERLINK("http://www.aruplab.com/Testing-Information/resources/HotLines/HotLineDocs/Feb2024QHL/3000258.pdf","H")</f>
        <v>H</v>
      </c>
      <c r="X118" s="7" t="s">
        <v>0</v>
      </c>
      <c r="Y118" s="7" t="s">
        <v>0</v>
      </c>
      <c r="Z118" s="7" t="s">
        <v>0</v>
      </c>
      <c r="AA118" s="8">
        <v>45342</v>
      </c>
    </row>
    <row r="119" spans="1:27" ht="105">
      <c r="A119" s="6" t="s">
        <v>363</v>
      </c>
      <c r="B119" s="6" t="s">
        <v>364</v>
      </c>
      <c r="C119" s="6" t="s">
        <v>365</v>
      </c>
      <c r="D119" s="7" t="s">
        <v>0</v>
      </c>
      <c r="E119" s="7" t="s">
        <v>0</v>
      </c>
      <c r="F119" s="7" t="s">
        <v>0</v>
      </c>
      <c r="G119" s="7" t="s">
        <v>0</v>
      </c>
      <c r="H119" s="7" t="s">
        <v>0</v>
      </c>
      <c r="I119" s="7" t="s">
        <v>0</v>
      </c>
      <c r="J119" s="7" t="s">
        <v>0</v>
      </c>
      <c r="K119" s="7" t="s">
        <v>0</v>
      </c>
      <c r="L119" s="7" t="s">
        <v>0</v>
      </c>
      <c r="M119" s="7" t="s">
        <v>0</v>
      </c>
      <c r="N119" s="7" t="s">
        <v>0</v>
      </c>
      <c r="O119" s="7" t="s">
        <v>0</v>
      </c>
      <c r="P119" s="7" t="s">
        <v>0</v>
      </c>
      <c r="Q119" s="7" t="s">
        <v>0</v>
      </c>
      <c r="R119" s="7" t="s">
        <v>0</v>
      </c>
      <c r="S119" s="7" t="s">
        <v>0</v>
      </c>
      <c r="T119" s="7" t="s">
        <v>0</v>
      </c>
      <c r="U119" s="7" t="s">
        <v>35</v>
      </c>
      <c r="V119" s="7" t="s">
        <v>0</v>
      </c>
      <c r="W119" s="16" t="str">
        <f>HYPERLINK("http://www.aruplab.com/Testing-Information/resources/HotLines/HotLineDocs/Feb2024QHL/2024.01.05 Feb Quarterly Hotline Inactivations.pdf","H")</f>
        <v>H</v>
      </c>
      <c r="X119" s="7" t="s">
        <v>0</v>
      </c>
      <c r="Y119" s="7" t="s">
        <v>0</v>
      </c>
      <c r="Z119" s="7" t="s">
        <v>0</v>
      </c>
      <c r="AA119" s="8">
        <v>45342</v>
      </c>
    </row>
    <row r="120" spans="1:27" ht="30">
      <c r="A120" s="6" t="s">
        <v>366</v>
      </c>
      <c r="B120" s="6" t="s">
        <v>367</v>
      </c>
      <c r="C120" s="6" t="s">
        <v>368</v>
      </c>
      <c r="D120" s="7" t="s">
        <v>0</v>
      </c>
      <c r="E120" s="7" t="s">
        <v>0</v>
      </c>
      <c r="F120" s="7" t="s">
        <v>0</v>
      </c>
      <c r="G120" s="7" t="s">
        <v>0</v>
      </c>
      <c r="H120" s="7" t="s">
        <v>0</v>
      </c>
      <c r="I120" s="7" t="s">
        <v>0</v>
      </c>
      <c r="J120" s="7" t="s">
        <v>0</v>
      </c>
      <c r="K120" s="7" t="s">
        <v>35</v>
      </c>
      <c r="L120" s="7" t="s">
        <v>0</v>
      </c>
      <c r="M120" s="7" t="s">
        <v>0</v>
      </c>
      <c r="N120" s="7" t="s">
        <v>0</v>
      </c>
      <c r="O120" s="7" t="s">
        <v>0</v>
      </c>
      <c r="P120" s="7" t="s">
        <v>0</v>
      </c>
      <c r="Q120" s="7" t="s">
        <v>0</v>
      </c>
      <c r="R120" s="7" t="s">
        <v>0</v>
      </c>
      <c r="S120" s="7" t="s">
        <v>0</v>
      </c>
      <c r="T120" s="7" t="s">
        <v>0</v>
      </c>
      <c r="U120" s="7" t="s">
        <v>0</v>
      </c>
      <c r="V120" s="7" t="s">
        <v>0</v>
      </c>
      <c r="W120" s="16" t="str">
        <f>HYPERLINK("http://www.aruplab.com/Testing-Information/resources/HotLines/HotLineDocs/Feb2024QHL/3002568.pdf","H")</f>
        <v>H</v>
      </c>
      <c r="X120" s="7" t="s">
        <v>0</v>
      </c>
      <c r="Y120" s="16" t="str">
        <f>HYPERLINK("http://www.aruplab.com/Testing-Information/resources/HotLines/Sample_Reports/Feb2024QHL/3002568_Monoclonal Protein Study, Serum_IFE SPEP.pdf","E")</f>
        <v>E</v>
      </c>
      <c r="Z120" s="7" t="s">
        <v>0</v>
      </c>
      <c r="AA120" s="8">
        <v>45342</v>
      </c>
    </row>
    <row r="121" spans="1:27" ht="30">
      <c r="A121" s="6" t="s">
        <v>369</v>
      </c>
      <c r="B121" s="6" t="s">
        <v>370</v>
      </c>
      <c r="C121" s="6" t="s">
        <v>371</v>
      </c>
      <c r="D121" s="7" t="s">
        <v>0</v>
      </c>
      <c r="E121" s="7" t="s">
        <v>0</v>
      </c>
      <c r="F121" s="7" t="s">
        <v>35</v>
      </c>
      <c r="G121" s="7" t="s">
        <v>0</v>
      </c>
      <c r="H121" s="7" t="s">
        <v>35</v>
      </c>
      <c r="I121" s="7" t="s">
        <v>0</v>
      </c>
      <c r="J121" s="7" t="s">
        <v>35</v>
      </c>
      <c r="K121" s="7" t="s">
        <v>35</v>
      </c>
      <c r="L121" s="7" t="s">
        <v>0</v>
      </c>
      <c r="M121" s="7" t="s">
        <v>0</v>
      </c>
      <c r="N121" s="7" t="s">
        <v>0</v>
      </c>
      <c r="O121" s="7" t="s">
        <v>0</v>
      </c>
      <c r="P121" s="7" t="s">
        <v>0</v>
      </c>
      <c r="Q121" s="7" t="s">
        <v>0</v>
      </c>
      <c r="R121" s="7" t="s">
        <v>0</v>
      </c>
      <c r="S121" s="7" t="s">
        <v>0</v>
      </c>
      <c r="T121" s="7" t="s">
        <v>0</v>
      </c>
      <c r="U121" s="7" t="s">
        <v>0</v>
      </c>
      <c r="V121" s="7" t="s">
        <v>0</v>
      </c>
      <c r="W121" s="16" t="str">
        <f>HYPERLINK("http://www.aruplab.com/Testing-Information/resources/HotLines/HotLineDocs/Feb2024QHL/3002867.pdf","H")</f>
        <v>H</v>
      </c>
      <c r="X121" s="7" t="s">
        <v>0</v>
      </c>
      <c r="Y121" s="7" t="s">
        <v>0</v>
      </c>
      <c r="Z121" s="7" t="s">
        <v>0</v>
      </c>
      <c r="AA121" s="8">
        <v>45342</v>
      </c>
    </row>
    <row r="122" spans="1:27" ht="30">
      <c r="A122" s="6" t="s">
        <v>372</v>
      </c>
      <c r="B122" s="6" t="s">
        <v>373</v>
      </c>
      <c r="C122" s="6" t="s">
        <v>374</v>
      </c>
      <c r="D122" s="7" t="s">
        <v>0</v>
      </c>
      <c r="E122" s="7" t="s">
        <v>0</v>
      </c>
      <c r="F122" s="7" t="s">
        <v>0</v>
      </c>
      <c r="G122" s="7" t="s">
        <v>0</v>
      </c>
      <c r="H122" s="7" t="s">
        <v>0</v>
      </c>
      <c r="I122" s="7" t="s">
        <v>35</v>
      </c>
      <c r="J122" s="7" t="s">
        <v>0</v>
      </c>
      <c r="K122" s="7" t="s">
        <v>35</v>
      </c>
      <c r="L122" s="7" t="s">
        <v>0</v>
      </c>
      <c r="M122" s="7" t="s">
        <v>0</v>
      </c>
      <c r="N122" s="7" t="s">
        <v>35</v>
      </c>
      <c r="O122" s="7" t="s">
        <v>0</v>
      </c>
      <c r="P122" s="7" t="s">
        <v>0</v>
      </c>
      <c r="Q122" s="7" t="s">
        <v>0</v>
      </c>
      <c r="R122" s="7" t="s">
        <v>0</v>
      </c>
      <c r="S122" s="7" t="s">
        <v>0</v>
      </c>
      <c r="T122" s="7" t="s">
        <v>0</v>
      </c>
      <c r="U122" s="7" t="s">
        <v>0</v>
      </c>
      <c r="V122" s="7" t="s">
        <v>0</v>
      </c>
      <c r="W122" s="16" t="str">
        <f>HYPERLINK("http://www.aruplab.com/Testing-Information/resources/HotLines/HotLineDocs/Feb2024QHL/3002929.pdf","H")</f>
        <v>H</v>
      </c>
      <c r="X122" s="16" t="str">
        <f>HYPERLINK("http://www.aruplab.com/Testing-Information/resources/HotLines/TDMix/Feb2024QHL/3002929.xlsx","T")</f>
        <v>T</v>
      </c>
      <c r="Y122" s="16" t="str">
        <f>HYPERLINK("http://www.aruplab.com/Testing-Information/resources/HotLines/Sample_Reports/Feb2024QHL/3002929_Paraneoplastic Reflexive Panel_PNS PAN2.pdf","E")</f>
        <v>E</v>
      </c>
      <c r="Z122" s="7" t="s">
        <v>0</v>
      </c>
      <c r="AA122" s="8">
        <v>45342</v>
      </c>
    </row>
    <row r="123" spans="1:27" ht="150">
      <c r="A123" s="6" t="s">
        <v>375</v>
      </c>
      <c r="B123" s="6" t="s">
        <v>376</v>
      </c>
      <c r="C123" s="6" t="s">
        <v>377</v>
      </c>
      <c r="D123" s="7" t="s">
        <v>0</v>
      </c>
      <c r="E123" s="7" t="s">
        <v>0</v>
      </c>
      <c r="F123" s="7" t="s">
        <v>0</v>
      </c>
      <c r="G123" s="7" t="s">
        <v>0</v>
      </c>
      <c r="H123" s="7" t="s">
        <v>0</v>
      </c>
      <c r="I123" s="7" t="s">
        <v>0</v>
      </c>
      <c r="J123" s="7" t="s">
        <v>0</v>
      </c>
      <c r="K123" s="7" t="s">
        <v>0</v>
      </c>
      <c r="L123" s="7" t="s">
        <v>0</v>
      </c>
      <c r="M123" s="7" t="s">
        <v>0</v>
      </c>
      <c r="N123" s="7" t="s">
        <v>0</v>
      </c>
      <c r="O123" s="7" t="s">
        <v>0</v>
      </c>
      <c r="P123" s="7" t="s">
        <v>0</v>
      </c>
      <c r="Q123" s="7" t="s">
        <v>0</v>
      </c>
      <c r="R123" s="7" t="s">
        <v>0</v>
      </c>
      <c r="S123" s="7" t="s">
        <v>0</v>
      </c>
      <c r="T123" s="7" t="s">
        <v>0</v>
      </c>
      <c r="U123" s="7" t="s">
        <v>35</v>
      </c>
      <c r="V123" s="7" t="s">
        <v>0</v>
      </c>
      <c r="W123" s="16" t="str">
        <f>HYPERLINK("http://www.aruplab.com/Testing-Information/resources/HotLines/HotLineDocs/Feb2024QHL/2024.01.05 Feb Quarterly Hotline Inactivations.pdf","H")</f>
        <v>H</v>
      </c>
      <c r="X123" s="7" t="s">
        <v>0</v>
      </c>
      <c r="Y123" s="7" t="s">
        <v>0</v>
      </c>
      <c r="Z123" s="7" t="s">
        <v>0</v>
      </c>
      <c r="AA123" s="8">
        <v>45342</v>
      </c>
    </row>
    <row r="124" spans="1:27" ht="150">
      <c r="A124" s="6" t="s">
        <v>378</v>
      </c>
      <c r="B124" s="6" t="s">
        <v>379</v>
      </c>
      <c r="C124" s="6" t="s">
        <v>380</v>
      </c>
      <c r="D124" s="7" t="s">
        <v>0</v>
      </c>
      <c r="E124" s="7" t="s">
        <v>0</v>
      </c>
      <c r="F124" s="7" t="s">
        <v>0</v>
      </c>
      <c r="G124" s="7" t="s">
        <v>0</v>
      </c>
      <c r="H124" s="7" t="s">
        <v>0</v>
      </c>
      <c r="I124" s="7" t="s">
        <v>0</v>
      </c>
      <c r="J124" s="7" t="s">
        <v>0</v>
      </c>
      <c r="K124" s="7" t="s">
        <v>0</v>
      </c>
      <c r="L124" s="7" t="s">
        <v>0</v>
      </c>
      <c r="M124" s="7" t="s">
        <v>0</v>
      </c>
      <c r="N124" s="7" t="s">
        <v>0</v>
      </c>
      <c r="O124" s="7" t="s">
        <v>0</v>
      </c>
      <c r="P124" s="7" t="s">
        <v>0</v>
      </c>
      <c r="Q124" s="7" t="s">
        <v>0</v>
      </c>
      <c r="R124" s="7" t="s">
        <v>0</v>
      </c>
      <c r="S124" s="7" t="s">
        <v>0</v>
      </c>
      <c r="T124" s="7" t="s">
        <v>0</v>
      </c>
      <c r="U124" s="7" t="s">
        <v>35</v>
      </c>
      <c r="V124" s="7" t="s">
        <v>0</v>
      </c>
      <c r="W124" s="16" t="str">
        <f>HYPERLINK("http://www.aruplab.com/Testing-Information/resources/HotLines/HotLineDocs/Feb2024QHL/2024.01.05 Feb Quarterly Hotline Inactivations.pdf","H")</f>
        <v>H</v>
      </c>
      <c r="X124" s="7" t="s">
        <v>0</v>
      </c>
      <c r="Y124" s="7" t="s">
        <v>0</v>
      </c>
      <c r="Z124" s="7" t="s">
        <v>0</v>
      </c>
      <c r="AA124" s="8">
        <v>45342</v>
      </c>
    </row>
    <row r="125" spans="1:27" ht="30">
      <c r="A125" s="6" t="s">
        <v>381</v>
      </c>
      <c r="B125" s="6" t="s">
        <v>382</v>
      </c>
      <c r="C125" s="6" t="s">
        <v>383</v>
      </c>
      <c r="D125" s="7" t="s">
        <v>0</v>
      </c>
      <c r="E125" s="7" t="s">
        <v>0</v>
      </c>
      <c r="F125" s="7" t="s">
        <v>0</v>
      </c>
      <c r="G125" s="7" t="s">
        <v>0</v>
      </c>
      <c r="H125" s="7" t="s">
        <v>0</v>
      </c>
      <c r="I125" s="7" t="s">
        <v>35</v>
      </c>
      <c r="J125" s="7" t="s">
        <v>35</v>
      </c>
      <c r="K125" s="7" t="s">
        <v>0</v>
      </c>
      <c r="L125" s="7" t="s">
        <v>0</v>
      </c>
      <c r="M125" s="7" t="s">
        <v>0</v>
      </c>
      <c r="N125" s="7" t="s">
        <v>35</v>
      </c>
      <c r="O125" s="7" t="s">
        <v>0</v>
      </c>
      <c r="P125" s="7" t="s">
        <v>0</v>
      </c>
      <c r="Q125" s="7" t="s">
        <v>0</v>
      </c>
      <c r="R125" s="7" t="s">
        <v>0</v>
      </c>
      <c r="S125" s="7" t="s">
        <v>0</v>
      </c>
      <c r="T125" s="7" t="s">
        <v>0</v>
      </c>
      <c r="U125" s="7" t="s">
        <v>0</v>
      </c>
      <c r="V125" s="7" t="s">
        <v>0</v>
      </c>
      <c r="W125" s="16" t="str">
        <f>HYPERLINK("http://www.aruplab.com/Testing-Information/resources/HotLines/HotLineDocs/Feb2024QHL/3004517.pdf","H")</f>
        <v>H</v>
      </c>
      <c r="X125" s="16" t="str">
        <f>HYPERLINK("http://www.aruplab.com/Testing-Information/resources/HotLines/TDMix/Feb2024QHL/3004517.xlsx","T")</f>
        <v>T</v>
      </c>
      <c r="Y125" s="16" t="str">
        <f>HYPERLINK("http://www.aruplab.com/Testing-Information/resources/HotLines/Sample_Reports/Feb2024QHL/3004517_Paraneoplastic Reflexive Panel, CSF_PNSPAN CSF.pdf","E")</f>
        <v>E</v>
      </c>
      <c r="Z125" s="7" t="s">
        <v>0</v>
      </c>
      <c r="AA125" s="8">
        <v>45342</v>
      </c>
    </row>
    <row r="126" spans="1:27" ht="75">
      <c r="A126" s="6" t="s">
        <v>384</v>
      </c>
      <c r="B126" s="6" t="s">
        <v>385</v>
      </c>
      <c r="C126" s="6" t="s">
        <v>386</v>
      </c>
      <c r="D126" s="7" t="s">
        <v>0</v>
      </c>
      <c r="E126" s="7" t="s">
        <v>0</v>
      </c>
      <c r="F126" s="7" t="s">
        <v>0</v>
      </c>
      <c r="G126" s="7" t="s">
        <v>0</v>
      </c>
      <c r="H126" s="7" t="s">
        <v>35</v>
      </c>
      <c r="I126" s="7" t="s">
        <v>0</v>
      </c>
      <c r="J126" s="7" t="s">
        <v>0</v>
      </c>
      <c r="K126" s="7" t="s">
        <v>0</v>
      </c>
      <c r="L126" s="7" t="s">
        <v>0</v>
      </c>
      <c r="M126" s="7" t="s">
        <v>0</v>
      </c>
      <c r="N126" s="7" t="s">
        <v>0</v>
      </c>
      <c r="O126" s="7" t="s">
        <v>0</v>
      </c>
      <c r="P126" s="7" t="s">
        <v>0</v>
      </c>
      <c r="Q126" s="7" t="s">
        <v>0</v>
      </c>
      <c r="R126" s="7" t="s">
        <v>0</v>
      </c>
      <c r="S126" s="7" t="s">
        <v>0</v>
      </c>
      <c r="T126" s="7" t="s">
        <v>0</v>
      </c>
      <c r="U126" s="7" t="s">
        <v>0</v>
      </c>
      <c r="V126" s="7" t="s">
        <v>0</v>
      </c>
      <c r="W126" s="16" t="str">
        <f>HYPERLINK("http://www.aruplab.com/Testing-Information/resources/HotLines/HotLineDocs/Feb2024QHL/3005200.pdf","H")</f>
        <v>H</v>
      </c>
      <c r="X126" s="7" t="s">
        <v>0</v>
      </c>
      <c r="Y126" s="7" t="s">
        <v>0</v>
      </c>
      <c r="Z126" s="7" t="s">
        <v>0</v>
      </c>
      <c r="AA126" s="8">
        <v>45342</v>
      </c>
    </row>
    <row r="127" spans="1:27" ht="60">
      <c r="A127" s="6" t="s">
        <v>387</v>
      </c>
      <c r="B127" s="6" t="s">
        <v>388</v>
      </c>
      <c r="C127" s="6" t="s">
        <v>389</v>
      </c>
      <c r="D127" s="7" t="s">
        <v>0</v>
      </c>
      <c r="E127" s="7" t="s">
        <v>0</v>
      </c>
      <c r="F127" s="7" t="s">
        <v>35</v>
      </c>
      <c r="G127" s="7" t="s">
        <v>0</v>
      </c>
      <c r="H127" s="7" t="s">
        <v>0</v>
      </c>
      <c r="I127" s="7" t="s">
        <v>35</v>
      </c>
      <c r="J127" s="7" t="s">
        <v>0</v>
      </c>
      <c r="K127" s="7" t="s">
        <v>0</v>
      </c>
      <c r="L127" s="7" t="s">
        <v>0</v>
      </c>
      <c r="M127" s="7" t="s">
        <v>0</v>
      </c>
      <c r="N127" s="7" t="s">
        <v>35</v>
      </c>
      <c r="O127" s="7" t="s">
        <v>0</v>
      </c>
      <c r="P127" s="7" t="s">
        <v>0</v>
      </c>
      <c r="Q127" s="7" t="s">
        <v>0</v>
      </c>
      <c r="R127" s="7" t="s">
        <v>0</v>
      </c>
      <c r="S127" s="7" t="s">
        <v>0</v>
      </c>
      <c r="T127" s="7" t="s">
        <v>0</v>
      </c>
      <c r="U127" s="7" t="s">
        <v>0</v>
      </c>
      <c r="V127" s="7" t="s">
        <v>0</v>
      </c>
      <c r="W127" s="16" t="str">
        <f>HYPERLINK("http://www.aruplab.com/Testing-Information/resources/HotLines/HotLineDocs/Feb2024QHL/3005839.pdf","H")</f>
        <v>H</v>
      </c>
      <c r="X127" s="16" t="str">
        <f>HYPERLINK("http://www.aruplab.com/Testing-Information/resources/HotLines/TDMix/Feb2024QHL/3005839.xlsx","T")</f>
        <v>T</v>
      </c>
      <c r="Y127" s="7" t="s">
        <v>0</v>
      </c>
      <c r="Z127" s="7" t="s">
        <v>0</v>
      </c>
      <c r="AA127" s="8">
        <v>45343</v>
      </c>
    </row>
    <row r="128" spans="1:27" ht="45">
      <c r="A128" s="6" t="s">
        <v>390</v>
      </c>
      <c r="B128" s="6" t="s">
        <v>391</v>
      </c>
      <c r="C128" s="6" t="s">
        <v>392</v>
      </c>
      <c r="D128" s="7" t="s">
        <v>0</v>
      </c>
      <c r="E128" s="7" t="s">
        <v>0</v>
      </c>
      <c r="F128" s="7" t="s">
        <v>35</v>
      </c>
      <c r="G128" s="7" t="s">
        <v>0</v>
      </c>
      <c r="H128" s="7" t="s">
        <v>0</v>
      </c>
      <c r="I128" s="7" t="s">
        <v>35</v>
      </c>
      <c r="J128" s="7" t="s">
        <v>0</v>
      </c>
      <c r="K128" s="7" t="s">
        <v>0</v>
      </c>
      <c r="L128" s="7" t="s">
        <v>0</v>
      </c>
      <c r="M128" s="7" t="s">
        <v>0</v>
      </c>
      <c r="N128" s="7" t="s">
        <v>0</v>
      </c>
      <c r="O128" s="7" t="s">
        <v>0</v>
      </c>
      <c r="P128" s="7" t="s">
        <v>0</v>
      </c>
      <c r="Q128" s="7" t="s">
        <v>0</v>
      </c>
      <c r="R128" s="7" t="s">
        <v>0</v>
      </c>
      <c r="S128" s="7" t="s">
        <v>0</v>
      </c>
      <c r="T128" s="7" t="s">
        <v>0</v>
      </c>
      <c r="U128" s="7" t="s">
        <v>0</v>
      </c>
      <c r="V128" s="7" t="s">
        <v>0</v>
      </c>
      <c r="W128" s="16" t="str">
        <f>HYPERLINK("http://www.aruplab.com/Testing-Information/resources/HotLines/HotLineDocs/Feb2024QHL/3005928.pdf","H")</f>
        <v>H</v>
      </c>
      <c r="X128" s="7" t="s">
        <v>0</v>
      </c>
      <c r="Y128" s="7" t="s">
        <v>0</v>
      </c>
      <c r="Z128" s="7" t="s">
        <v>0</v>
      </c>
      <c r="AA128" s="8">
        <v>45343</v>
      </c>
    </row>
    <row r="129" spans="1:27" ht="45">
      <c r="A129" s="6" t="s">
        <v>393</v>
      </c>
      <c r="B129" s="6" t="s">
        <v>394</v>
      </c>
      <c r="C129" s="6" t="s">
        <v>395</v>
      </c>
      <c r="D129" s="7" t="s">
        <v>0</v>
      </c>
      <c r="E129" s="7" t="s">
        <v>0</v>
      </c>
      <c r="F129" s="7" t="s">
        <v>35</v>
      </c>
      <c r="G129" s="7" t="s">
        <v>0</v>
      </c>
      <c r="H129" s="7" t="s">
        <v>0</v>
      </c>
      <c r="I129" s="7" t="s">
        <v>35</v>
      </c>
      <c r="J129" s="7" t="s">
        <v>0</v>
      </c>
      <c r="K129" s="7" t="s">
        <v>0</v>
      </c>
      <c r="L129" s="7" t="s">
        <v>0</v>
      </c>
      <c r="M129" s="7" t="s">
        <v>0</v>
      </c>
      <c r="N129" s="7" t="s">
        <v>0</v>
      </c>
      <c r="O129" s="7" t="s">
        <v>0</v>
      </c>
      <c r="P129" s="7" t="s">
        <v>0</v>
      </c>
      <c r="Q129" s="7" t="s">
        <v>0</v>
      </c>
      <c r="R129" s="7" t="s">
        <v>0</v>
      </c>
      <c r="S129" s="7" t="s">
        <v>0</v>
      </c>
      <c r="T129" s="7" t="s">
        <v>0</v>
      </c>
      <c r="U129" s="7" t="s">
        <v>0</v>
      </c>
      <c r="V129" s="7" t="s">
        <v>0</v>
      </c>
      <c r="W129" s="16" t="str">
        <f>HYPERLINK("http://www.aruplab.com/Testing-Information/resources/HotLines/HotLineDocs/Feb2024QHL/3005933.pdf","H")</f>
        <v>H</v>
      </c>
      <c r="X129" s="7" t="s">
        <v>0</v>
      </c>
      <c r="Y129" s="7" t="s">
        <v>0</v>
      </c>
      <c r="Z129" s="7" t="s">
        <v>0</v>
      </c>
      <c r="AA129" s="8">
        <v>45342</v>
      </c>
    </row>
    <row r="130" spans="1:27" ht="30">
      <c r="A130" s="6" t="s">
        <v>396</v>
      </c>
      <c r="B130" s="6" t="s">
        <v>397</v>
      </c>
      <c r="C130" s="6" t="s">
        <v>398</v>
      </c>
      <c r="D130" s="7" t="s">
        <v>0</v>
      </c>
      <c r="E130" s="7" t="s">
        <v>0</v>
      </c>
      <c r="F130" s="7" t="s">
        <v>35</v>
      </c>
      <c r="G130" s="7" t="s">
        <v>0</v>
      </c>
      <c r="H130" s="7" t="s">
        <v>0</v>
      </c>
      <c r="I130" s="7" t="s">
        <v>0</v>
      </c>
      <c r="J130" s="7" t="s">
        <v>0</v>
      </c>
      <c r="K130" s="7" t="s">
        <v>0</v>
      </c>
      <c r="L130" s="7" t="s">
        <v>0</v>
      </c>
      <c r="M130" s="7" t="s">
        <v>0</v>
      </c>
      <c r="N130" s="7" t="s">
        <v>0</v>
      </c>
      <c r="O130" s="7" t="s">
        <v>0</v>
      </c>
      <c r="P130" s="7" t="s">
        <v>0</v>
      </c>
      <c r="Q130" s="7" t="s">
        <v>0</v>
      </c>
      <c r="R130" s="7" t="s">
        <v>0</v>
      </c>
      <c r="S130" s="7" t="s">
        <v>0</v>
      </c>
      <c r="T130" s="7" t="s">
        <v>0</v>
      </c>
      <c r="U130" s="7" t="s">
        <v>0</v>
      </c>
      <c r="V130" s="7" t="s">
        <v>0</v>
      </c>
      <c r="W130" s="16" t="str">
        <f>HYPERLINK("http://www.aruplab.com/Testing-Information/resources/HotLines/HotLineDocs/Feb2024QHL/3005935.pdf","H")</f>
        <v>H</v>
      </c>
      <c r="X130" s="7" t="s">
        <v>0</v>
      </c>
      <c r="Y130" s="7" t="s">
        <v>0</v>
      </c>
      <c r="Z130" s="7" t="s">
        <v>0</v>
      </c>
      <c r="AA130" s="8">
        <v>45342</v>
      </c>
    </row>
    <row r="131" spans="1:27" ht="60">
      <c r="A131" s="6" t="s">
        <v>399</v>
      </c>
      <c r="B131" s="6" t="s">
        <v>400</v>
      </c>
      <c r="C131" s="6" t="s">
        <v>401</v>
      </c>
      <c r="D131" s="7" t="s">
        <v>0</v>
      </c>
      <c r="E131" s="7" t="s">
        <v>0</v>
      </c>
      <c r="F131" s="7" t="s">
        <v>0</v>
      </c>
      <c r="G131" s="7" t="s">
        <v>0</v>
      </c>
      <c r="H131" s="7" t="s">
        <v>0</v>
      </c>
      <c r="I131" s="7" t="s">
        <v>35</v>
      </c>
      <c r="J131" s="7" t="s">
        <v>0</v>
      </c>
      <c r="K131" s="7" t="s">
        <v>35</v>
      </c>
      <c r="L131" s="7" t="s">
        <v>0</v>
      </c>
      <c r="M131" s="7" t="s">
        <v>0</v>
      </c>
      <c r="N131" s="7" t="s">
        <v>35</v>
      </c>
      <c r="O131" s="7" t="s">
        <v>0</v>
      </c>
      <c r="P131" s="7" t="s">
        <v>0</v>
      </c>
      <c r="Q131" s="7" t="s">
        <v>0</v>
      </c>
      <c r="R131" s="7" t="s">
        <v>0</v>
      </c>
      <c r="S131" s="7" t="s">
        <v>0</v>
      </c>
      <c r="T131" s="7" t="s">
        <v>0</v>
      </c>
      <c r="U131" s="7" t="s">
        <v>0</v>
      </c>
      <c r="V131" s="7" t="s">
        <v>0</v>
      </c>
      <c r="W131" s="16" t="str">
        <f>HYPERLINK("http://www.aruplab.com/Testing-Information/resources/HotLines/HotLineDocs/Feb2024QHL/3006051.pdf","H")</f>
        <v>H</v>
      </c>
      <c r="X131" s="16" t="str">
        <f>HYPERLINK("http://www.aruplab.com/Testing-Information/resources/HotLines/TDMix/Feb2024QHL/3006051.xlsx","T")</f>
        <v>T</v>
      </c>
      <c r="Y131" s="16" t="str">
        <f>HYPERLINK("http://www.aruplab.com/Testing-Information/resources/HotLines/Sample_Reports/Feb2024QHL/3006051_Autoimmune Neurologic Disease Panel with Reflex, Serum_NEURO R4.pdf","E")</f>
        <v>E</v>
      </c>
      <c r="Z131" s="7" t="s">
        <v>0</v>
      </c>
      <c r="AA131" s="8">
        <v>45342</v>
      </c>
    </row>
    <row r="132" spans="1:27" ht="45">
      <c r="A132" s="6" t="s">
        <v>402</v>
      </c>
      <c r="B132" s="6" t="s">
        <v>403</v>
      </c>
      <c r="C132" s="6" t="s">
        <v>404</v>
      </c>
      <c r="D132" s="7" t="s">
        <v>0</v>
      </c>
      <c r="E132" s="7" t="s">
        <v>0</v>
      </c>
      <c r="F132" s="7" t="s">
        <v>0</v>
      </c>
      <c r="G132" s="7" t="s">
        <v>0</v>
      </c>
      <c r="H132" s="7" t="s">
        <v>0</v>
      </c>
      <c r="I132" s="7" t="s">
        <v>35</v>
      </c>
      <c r="J132" s="7" t="s">
        <v>0</v>
      </c>
      <c r="K132" s="7" t="s">
        <v>0</v>
      </c>
      <c r="L132" s="7" t="s">
        <v>0</v>
      </c>
      <c r="M132" s="7" t="s">
        <v>0</v>
      </c>
      <c r="N132" s="7" t="s">
        <v>35</v>
      </c>
      <c r="O132" s="7" t="s">
        <v>0</v>
      </c>
      <c r="P132" s="7" t="s">
        <v>0</v>
      </c>
      <c r="Q132" s="7" t="s">
        <v>0</v>
      </c>
      <c r="R132" s="7" t="s">
        <v>0</v>
      </c>
      <c r="S132" s="7" t="s">
        <v>0</v>
      </c>
      <c r="T132" s="7" t="s">
        <v>0</v>
      </c>
      <c r="U132" s="7" t="s">
        <v>0</v>
      </c>
      <c r="V132" s="7" t="s">
        <v>0</v>
      </c>
      <c r="W132" s="16" t="str">
        <f>HYPERLINK("http://www.aruplab.com/Testing-Information/resources/HotLines/HotLineDocs/Feb2024QHL/3006052.pdf","H")</f>
        <v>H</v>
      </c>
      <c r="X132" s="16" t="str">
        <f>HYPERLINK("http://www.aruplab.com/Testing-Information/resources/HotLines/TDMix/Feb2024QHL/3006052.xlsx","T")</f>
        <v>T</v>
      </c>
      <c r="Y132" s="16" t="str">
        <f>HYPERLINK("http://www.aruplab.com/Testing-Information/resources/HotLines/Sample_Reports/Feb2024QHL/3006052_Autoimmune Neurologic Disease Panel With Reflex, CSF_NEURORCSF2.pdf","E")</f>
        <v>E</v>
      </c>
      <c r="Z132" s="7" t="s">
        <v>0</v>
      </c>
      <c r="AA132" s="8">
        <v>45342</v>
      </c>
    </row>
    <row r="133" spans="1:27" ht="45">
      <c r="A133" s="6" t="s">
        <v>405</v>
      </c>
      <c r="B133" s="6" t="s">
        <v>406</v>
      </c>
      <c r="C133" s="6" t="s">
        <v>407</v>
      </c>
      <c r="D133" s="7" t="s">
        <v>0</v>
      </c>
      <c r="E133" s="7" t="s">
        <v>0</v>
      </c>
      <c r="F133" s="7" t="s">
        <v>35</v>
      </c>
      <c r="G133" s="7" t="s">
        <v>0</v>
      </c>
      <c r="H133" s="7" t="s">
        <v>0</v>
      </c>
      <c r="I133" s="7" t="s">
        <v>35</v>
      </c>
      <c r="J133" s="7" t="s">
        <v>0</v>
      </c>
      <c r="K133" s="7" t="s">
        <v>35</v>
      </c>
      <c r="L133" s="7" t="s">
        <v>0</v>
      </c>
      <c r="M133" s="7" t="s">
        <v>0</v>
      </c>
      <c r="N133" s="7" t="s">
        <v>35</v>
      </c>
      <c r="O133" s="7" t="s">
        <v>0</v>
      </c>
      <c r="P133" s="7" t="s">
        <v>0</v>
      </c>
      <c r="Q133" s="7" t="s">
        <v>0</v>
      </c>
      <c r="R133" s="7" t="s">
        <v>0</v>
      </c>
      <c r="S133" s="7" t="s">
        <v>0</v>
      </c>
      <c r="T133" s="7" t="s">
        <v>0</v>
      </c>
      <c r="U133" s="7" t="s">
        <v>0</v>
      </c>
      <c r="V133" s="7" t="s">
        <v>0</v>
      </c>
      <c r="W133" s="16" t="str">
        <f>HYPERLINK("http://www.aruplab.com/Testing-Information/resources/HotLines/HotLineDocs/Feb2024QHL/3006201.pdf","H")</f>
        <v>H</v>
      </c>
      <c r="X133" s="16" t="str">
        <f>HYPERLINK("http://www.aruplab.com/Testing-Information/resources/HotLines/TDMix/Feb2024QHL/3006201.xlsx","T")</f>
        <v>T</v>
      </c>
      <c r="Y133" s="16" t="str">
        <f>HYPERLINK("http://www.aruplab.com/Testing-Information/resources/HotLines/Sample_Reports/Feb2024QHL/3006201_Autoimmune Encephalopathy Dementia Panel, Serum_AIENCDEMS.pdf","E")</f>
        <v>E</v>
      </c>
      <c r="Z133" s="7" t="s">
        <v>0</v>
      </c>
      <c r="AA133" s="8">
        <v>45342</v>
      </c>
    </row>
    <row r="134" spans="1:27" ht="45">
      <c r="A134" s="6" t="s">
        <v>408</v>
      </c>
      <c r="B134" s="6" t="s">
        <v>409</v>
      </c>
      <c r="C134" s="6" t="s">
        <v>410</v>
      </c>
      <c r="D134" s="7" t="s">
        <v>0</v>
      </c>
      <c r="E134" s="7" t="s">
        <v>0</v>
      </c>
      <c r="F134" s="7" t="s">
        <v>35</v>
      </c>
      <c r="G134" s="7" t="s">
        <v>0</v>
      </c>
      <c r="H134" s="7" t="s">
        <v>0</v>
      </c>
      <c r="I134" s="7" t="s">
        <v>35</v>
      </c>
      <c r="J134" s="7" t="s">
        <v>0</v>
      </c>
      <c r="K134" s="7" t="s">
        <v>0</v>
      </c>
      <c r="L134" s="7" t="s">
        <v>0</v>
      </c>
      <c r="M134" s="7" t="s">
        <v>0</v>
      </c>
      <c r="N134" s="7" t="s">
        <v>35</v>
      </c>
      <c r="O134" s="7" t="s">
        <v>0</v>
      </c>
      <c r="P134" s="7" t="s">
        <v>0</v>
      </c>
      <c r="Q134" s="7" t="s">
        <v>0</v>
      </c>
      <c r="R134" s="7" t="s">
        <v>0</v>
      </c>
      <c r="S134" s="7" t="s">
        <v>0</v>
      </c>
      <c r="T134" s="7" t="s">
        <v>0</v>
      </c>
      <c r="U134" s="7" t="s">
        <v>0</v>
      </c>
      <c r="V134" s="7" t="s">
        <v>0</v>
      </c>
      <c r="W134" s="16" t="str">
        <f>HYPERLINK("http://www.aruplab.com/Testing-Information/resources/HotLines/HotLineDocs/Feb2024QHL/3006202.pdf","H")</f>
        <v>H</v>
      </c>
      <c r="X134" s="16" t="str">
        <f>HYPERLINK("http://www.aruplab.com/Testing-Information/resources/HotLines/TDMix/Feb2024QHL/3006202.xlsx","T")</f>
        <v>T</v>
      </c>
      <c r="Y134" s="16" t="str">
        <f>HYPERLINK("http://www.aruplab.com/Testing-Information/resources/HotLines/Sample_Reports/Feb2024QHL/3006202_Autoimmune Encephalopathy Dementia Panel, CSF_AIENCDEMC.pdf","E")</f>
        <v>E</v>
      </c>
      <c r="Z134" s="7" t="s">
        <v>0</v>
      </c>
      <c r="AA134" s="8">
        <v>45342</v>
      </c>
    </row>
    <row r="135" spans="1:27" ht="45">
      <c r="A135" s="6" t="s">
        <v>411</v>
      </c>
      <c r="B135" s="6" t="s">
        <v>412</v>
      </c>
      <c r="C135" s="6" t="s">
        <v>413</v>
      </c>
      <c r="D135" s="7" t="s">
        <v>0</v>
      </c>
      <c r="E135" s="7" t="s">
        <v>0</v>
      </c>
      <c r="F135" s="7" t="s">
        <v>35</v>
      </c>
      <c r="G135" s="7" t="s">
        <v>0</v>
      </c>
      <c r="H135" s="7" t="s">
        <v>0</v>
      </c>
      <c r="I135" s="7" t="s">
        <v>35</v>
      </c>
      <c r="J135" s="7" t="s">
        <v>0</v>
      </c>
      <c r="K135" s="7" t="s">
        <v>35</v>
      </c>
      <c r="L135" s="7" t="s">
        <v>0</v>
      </c>
      <c r="M135" s="7" t="s">
        <v>0</v>
      </c>
      <c r="N135" s="7" t="s">
        <v>35</v>
      </c>
      <c r="O135" s="7" t="s">
        <v>0</v>
      </c>
      <c r="P135" s="7" t="s">
        <v>0</v>
      </c>
      <c r="Q135" s="7" t="s">
        <v>0</v>
      </c>
      <c r="R135" s="7" t="s">
        <v>0</v>
      </c>
      <c r="S135" s="7" t="s">
        <v>0</v>
      </c>
      <c r="T135" s="7" t="s">
        <v>0</v>
      </c>
      <c r="U135" s="7" t="s">
        <v>0</v>
      </c>
      <c r="V135" s="7" t="s">
        <v>0</v>
      </c>
      <c r="W135" s="16" t="str">
        <f>HYPERLINK("http://www.aruplab.com/Testing-Information/resources/HotLines/HotLineDocs/Feb2024QHL/3006203.pdf","H")</f>
        <v>H</v>
      </c>
      <c r="X135" s="16" t="str">
        <f>HYPERLINK("http://www.aruplab.com/Testing-Information/resources/HotLines/TDMix/Feb2024QHL/3006203.xlsx","T")</f>
        <v>T</v>
      </c>
      <c r="Y135" s="16" t="str">
        <f>HYPERLINK("http://www.aruplab.com/Testing-Information/resources/HotLines/Sample_Reports/Feb2024QHL/3006203_Autoimmune Dysautonomia Panel, Serum_AIDYS.pdf","E")</f>
        <v>E</v>
      </c>
      <c r="Z135" s="7" t="s">
        <v>0</v>
      </c>
      <c r="AA135" s="8">
        <v>45342</v>
      </c>
    </row>
    <row r="136" spans="1:27" ht="30">
      <c r="A136" s="6" t="s">
        <v>414</v>
      </c>
      <c r="B136" s="6" t="s">
        <v>415</v>
      </c>
      <c r="C136" s="6" t="s">
        <v>416</v>
      </c>
      <c r="D136" s="7" t="s">
        <v>0</v>
      </c>
      <c r="E136" s="7" t="s">
        <v>0</v>
      </c>
      <c r="F136" s="7" t="s">
        <v>35</v>
      </c>
      <c r="G136" s="7" t="s">
        <v>0</v>
      </c>
      <c r="H136" s="7" t="s">
        <v>0</v>
      </c>
      <c r="I136" s="7" t="s">
        <v>35</v>
      </c>
      <c r="J136" s="7" t="s">
        <v>0</v>
      </c>
      <c r="K136" s="7" t="s">
        <v>35</v>
      </c>
      <c r="L136" s="7" t="s">
        <v>0</v>
      </c>
      <c r="M136" s="7" t="s">
        <v>0</v>
      </c>
      <c r="N136" s="7" t="s">
        <v>35</v>
      </c>
      <c r="O136" s="7" t="s">
        <v>0</v>
      </c>
      <c r="P136" s="7" t="s">
        <v>0</v>
      </c>
      <c r="Q136" s="7" t="s">
        <v>0</v>
      </c>
      <c r="R136" s="7" t="s">
        <v>0</v>
      </c>
      <c r="S136" s="7" t="s">
        <v>0</v>
      </c>
      <c r="T136" s="7" t="s">
        <v>0</v>
      </c>
      <c r="U136" s="7" t="s">
        <v>0</v>
      </c>
      <c r="V136" s="7" t="s">
        <v>0</v>
      </c>
      <c r="W136" s="16" t="str">
        <f>HYPERLINK("http://www.aruplab.com/Testing-Information/resources/HotLines/HotLineDocs/Feb2024QHL/3006204.pdf","H")</f>
        <v>H</v>
      </c>
      <c r="X136" s="16" t="str">
        <f>HYPERLINK("http://www.aruplab.com/Testing-Information/resources/HotLines/TDMix/Feb2024QHL/3006204.xlsx","T")</f>
        <v>T</v>
      </c>
      <c r="Y136" s="16" t="str">
        <f>HYPERLINK("http://www.aruplab.com/Testing-Information/resources/HotLines/Sample_Reports/Feb2024QHL/3006204_Autoimmune Epilepsy Panel, Serum_AIEPS.pdf","E")</f>
        <v>E</v>
      </c>
      <c r="Z136" s="7" t="s">
        <v>0</v>
      </c>
      <c r="AA136" s="8">
        <v>45342</v>
      </c>
    </row>
    <row r="137" spans="1:27" ht="30">
      <c r="A137" s="6" t="s">
        <v>417</v>
      </c>
      <c r="B137" s="6" t="s">
        <v>418</v>
      </c>
      <c r="C137" s="6" t="s">
        <v>419</v>
      </c>
      <c r="D137" s="7" t="s">
        <v>0</v>
      </c>
      <c r="E137" s="7" t="s">
        <v>0</v>
      </c>
      <c r="F137" s="7" t="s">
        <v>35</v>
      </c>
      <c r="G137" s="7" t="s">
        <v>0</v>
      </c>
      <c r="H137" s="7" t="s">
        <v>0</v>
      </c>
      <c r="I137" s="7" t="s">
        <v>35</v>
      </c>
      <c r="J137" s="7" t="s">
        <v>0</v>
      </c>
      <c r="K137" s="7" t="s">
        <v>0</v>
      </c>
      <c r="L137" s="7" t="s">
        <v>0</v>
      </c>
      <c r="M137" s="7" t="s">
        <v>0</v>
      </c>
      <c r="N137" s="7" t="s">
        <v>35</v>
      </c>
      <c r="O137" s="7" t="s">
        <v>0</v>
      </c>
      <c r="P137" s="7" t="s">
        <v>0</v>
      </c>
      <c r="Q137" s="7" t="s">
        <v>0</v>
      </c>
      <c r="R137" s="7" t="s">
        <v>0</v>
      </c>
      <c r="S137" s="7" t="s">
        <v>0</v>
      </c>
      <c r="T137" s="7" t="s">
        <v>0</v>
      </c>
      <c r="U137" s="7" t="s">
        <v>0</v>
      </c>
      <c r="V137" s="7" t="s">
        <v>0</v>
      </c>
      <c r="W137" s="16" t="str">
        <f>HYPERLINK("http://www.aruplab.com/Testing-Information/resources/HotLines/HotLineDocs/Feb2024QHL/3006205.pdf","H")</f>
        <v>H</v>
      </c>
      <c r="X137" s="16" t="str">
        <f>HYPERLINK("http://www.aruplab.com/Testing-Information/resources/HotLines/TDMix/Feb2024QHL/3006205.xlsx","T")</f>
        <v>T</v>
      </c>
      <c r="Y137" s="16" t="str">
        <f>HYPERLINK("http://www.aruplab.com/Testing-Information/resources/HotLines/Sample_Reports/Feb2024QHL/3006205_Autoimmune Epilepsy Panel, CSF_AIEPC.pdf","E")</f>
        <v>E</v>
      </c>
      <c r="Z137" s="7" t="s">
        <v>0</v>
      </c>
      <c r="AA137" s="8">
        <v>45342</v>
      </c>
    </row>
    <row r="138" spans="1:27" ht="45">
      <c r="A138" s="6" t="s">
        <v>420</v>
      </c>
      <c r="B138" s="6" t="s">
        <v>421</v>
      </c>
      <c r="C138" s="6" t="s">
        <v>422</v>
      </c>
      <c r="D138" s="7" t="s">
        <v>0</v>
      </c>
      <c r="E138" s="7" t="s">
        <v>0</v>
      </c>
      <c r="F138" s="7" t="s">
        <v>35</v>
      </c>
      <c r="G138" s="7" t="s">
        <v>0</v>
      </c>
      <c r="H138" s="7" t="s">
        <v>0</v>
      </c>
      <c r="I138" s="7" t="s">
        <v>35</v>
      </c>
      <c r="J138" s="7" t="s">
        <v>0</v>
      </c>
      <c r="K138" s="7" t="s">
        <v>35</v>
      </c>
      <c r="L138" s="7" t="s">
        <v>0</v>
      </c>
      <c r="M138" s="7" t="s">
        <v>0</v>
      </c>
      <c r="N138" s="7" t="s">
        <v>35</v>
      </c>
      <c r="O138" s="7" t="s">
        <v>0</v>
      </c>
      <c r="P138" s="7" t="s">
        <v>0</v>
      </c>
      <c r="Q138" s="7" t="s">
        <v>0</v>
      </c>
      <c r="R138" s="7" t="s">
        <v>0</v>
      </c>
      <c r="S138" s="7" t="s">
        <v>0</v>
      </c>
      <c r="T138" s="7" t="s">
        <v>0</v>
      </c>
      <c r="U138" s="7" t="s">
        <v>0</v>
      </c>
      <c r="V138" s="7" t="s">
        <v>0</v>
      </c>
      <c r="W138" s="16" t="str">
        <f>HYPERLINK("http://www.aruplab.com/Testing-Information/resources/HotLines/HotLineDocs/Feb2024QHL/3006206.pdf","H")</f>
        <v>H</v>
      </c>
      <c r="X138" s="16" t="str">
        <f>HYPERLINK("http://www.aruplab.com/Testing-Information/resources/HotLines/TDMix/Feb2024QHL/3006206.xlsx","T")</f>
        <v>T</v>
      </c>
      <c r="Y138" s="16" t="str">
        <f>HYPERLINK("http://www.aruplab.com/Testing-Information/resources/HotLines/Sample_Reports/Feb2024QHL/3006206_Autoimmune Movement Disorder Panel, Serum_AIMDS.pdf","E")</f>
        <v>E</v>
      </c>
      <c r="Z138" s="7" t="s">
        <v>0</v>
      </c>
      <c r="AA138" s="8">
        <v>45342</v>
      </c>
    </row>
    <row r="139" spans="1:27" ht="45">
      <c r="A139" s="6" t="s">
        <v>423</v>
      </c>
      <c r="B139" s="6" t="s">
        <v>424</v>
      </c>
      <c r="C139" s="6" t="s">
        <v>425</v>
      </c>
      <c r="D139" s="7" t="s">
        <v>0</v>
      </c>
      <c r="E139" s="7" t="s">
        <v>0</v>
      </c>
      <c r="F139" s="7" t="s">
        <v>35</v>
      </c>
      <c r="G139" s="7" t="s">
        <v>0</v>
      </c>
      <c r="H139" s="7" t="s">
        <v>0</v>
      </c>
      <c r="I139" s="7" t="s">
        <v>35</v>
      </c>
      <c r="J139" s="7" t="s">
        <v>0</v>
      </c>
      <c r="K139" s="7" t="s">
        <v>0</v>
      </c>
      <c r="L139" s="7" t="s">
        <v>0</v>
      </c>
      <c r="M139" s="7" t="s">
        <v>0</v>
      </c>
      <c r="N139" s="7" t="s">
        <v>35</v>
      </c>
      <c r="O139" s="7" t="s">
        <v>0</v>
      </c>
      <c r="P139" s="7" t="s">
        <v>0</v>
      </c>
      <c r="Q139" s="7" t="s">
        <v>0</v>
      </c>
      <c r="R139" s="7" t="s">
        <v>0</v>
      </c>
      <c r="S139" s="7" t="s">
        <v>0</v>
      </c>
      <c r="T139" s="7" t="s">
        <v>0</v>
      </c>
      <c r="U139" s="7" t="s">
        <v>0</v>
      </c>
      <c r="V139" s="7" t="s">
        <v>0</v>
      </c>
      <c r="W139" s="16" t="str">
        <f>HYPERLINK("http://www.aruplab.com/Testing-Information/resources/HotLines/HotLineDocs/Feb2024QHL/3006207.pdf","H")</f>
        <v>H</v>
      </c>
      <c r="X139" s="16" t="str">
        <f>HYPERLINK("http://www.aruplab.com/Testing-Information/resources/HotLines/TDMix/Feb2024QHL/3006207.xlsx","T")</f>
        <v>T</v>
      </c>
      <c r="Y139" s="16" t="str">
        <f>HYPERLINK("http://www.aruplab.com/Testing-Information/resources/HotLines/Sample_Reports/Feb2024QHL/3006207_Autoimmune Movement Disorder Panel, CSF_AIMDC.pdf","E")</f>
        <v>E</v>
      </c>
      <c r="Z139" s="7" t="s">
        <v>0</v>
      </c>
      <c r="AA139" s="8">
        <v>45342</v>
      </c>
    </row>
    <row r="140" spans="1:27" ht="45">
      <c r="A140" s="6" t="s">
        <v>426</v>
      </c>
      <c r="B140" s="6" t="s">
        <v>427</v>
      </c>
      <c r="C140" s="6" t="s">
        <v>428</v>
      </c>
      <c r="D140" s="7" t="s">
        <v>0</v>
      </c>
      <c r="E140" s="7" t="s">
        <v>0</v>
      </c>
      <c r="F140" s="7" t="s">
        <v>35</v>
      </c>
      <c r="G140" s="7" t="s">
        <v>0</v>
      </c>
      <c r="H140" s="7" t="s">
        <v>0</v>
      </c>
      <c r="I140" s="7" t="s">
        <v>35</v>
      </c>
      <c r="J140" s="7" t="s">
        <v>0</v>
      </c>
      <c r="K140" s="7" t="s">
        <v>35</v>
      </c>
      <c r="L140" s="7" t="s">
        <v>0</v>
      </c>
      <c r="M140" s="7" t="s">
        <v>0</v>
      </c>
      <c r="N140" s="7" t="s">
        <v>35</v>
      </c>
      <c r="O140" s="7" t="s">
        <v>0</v>
      </c>
      <c r="P140" s="7" t="s">
        <v>0</v>
      </c>
      <c r="Q140" s="7" t="s">
        <v>0</v>
      </c>
      <c r="R140" s="7" t="s">
        <v>0</v>
      </c>
      <c r="S140" s="7" t="s">
        <v>0</v>
      </c>
      <c r="T140" s="7" t="s">
        <v>0</v>
      </c>
      <c r="U140" s="7" t="s">
        <v>0</v>
      </c>
      <c r="V140" s="7" t="s">
        <v>0</v>
      </c>
      <c r="W140" s="16" t="str">
        <f>HYPERLINK("http://www.aruplab.com/Testing-Information/resources/HotLines/HotLineDocs/Feb2024QHL/3006208.pdf","H")</f>
        <v>H</v>
      </c>
      <c r="X140" s="16" t="str">
        <f>HYPERLINK("http://www.aruplab.com/Testing-Information/resources/HotLines/TDMix/Feb2024QHL/3006208.xlsx","T")</f>
        <v>T</v>
      </c>
      <c r="Y140" s="16" t="str">
        <f>HYPERLINK("http://www.aruplab.com/Testing-Information/resources/HotLines/Sample_Reports/Feb2024QHL/3006208_Autoimmune Myelopathy Panel, Serum_AIMYS.pdf","E")</f>
        <v>E</v>
      </c>
      <c r="Z140" s="7" t="s">
        <v>0</v>
      </c>
      <c r="AA140" s="8">
        <v>45342</v>
      </c>
    </row>
    <row r="141" spans="1:27" ht="45">
      <c r="A141" s="6" t="s">
        <v>429</v>
      </c>
      <c r="B141" s="6" t="s">
        <v>430</v>
      </c>
      <c r="C141" s="6" t="s">
        <v>431</v>
      </c>
      <c r="D141" s="7" t="s">
        <v>0</v>
      </c>
      <c r="E141" s="7" t="s">
        <v>0</v>
      </c>
      <c r="F141" s="7" t="s">
        <v>35</v>
      </c>
      <c r="G141" s="7" t="s">
        <v>0</v>
      </c>
      <c r="H141" s="7" t="s">
        <v>0</v>
      </c>
      <c r="I141" s="7" t="s">
        <v>35</v>
      </c>
      <c r="J141" s="7" t="s">
        <v>0</v>
      </c>
      <c r="K141" s="7" t="s">
        <v>0</v>
      </c>
      <c r="L141" s="7" t="s">
        <v>0</v>
      </c>
      <c r="M141" s="7" t="s">
        <v>0</v>
      </c>
      <c r="N141" s="7" t="s">
        <v>35</v>
      </c>
      <c r="O141" s="7" t="s">
        <v>0</v>
      </c>
      <c r="P141" s="7" t="s">
        <v>0</v>
      </c>
      <c r="Q141" s="7" t="s">
        <v>0</v>
      </c>
      <c r="R141" s="7" t="s">
        <v>0</v>
      </c>
      <c r="S141" s="7" t="s">
        <v>0</v>
      </c>
      <c r="T141" s="7" t="s">
        <v>0</v>
      </c>
      <c r="U141" s="7" t="s">
        <v>0</v>
      </c>
      <c r="V141" s="7" t="s">
        <v>0</v>
      </c>
      <c r="W141" s="16" t="str">
        <f>HYPERLINK("http://www.aruplab.com/Testing-Information/resources/HotLines/HotLineDocs/Feb2024QHL/3006209.pdf","H")</f>
        <v>H</v>
      </c>
      <c r="X141" s="16" t="str">
        <f>HYPERLINK("http://www.aruplab.com/Testing-Information/resources/HotLines/TDMix/Feb2024QHL/3006209.xlsx","T")</f>
        <v>T</v>
      </c>
      <c r="Y141" s="16" t="str">
        <f>HYPERLINK("http://www.aruplab.com/Testing-Information/resources/HotLines/Sample_Reports/Feb2024QHL/3006209_Autoimmune Myelopathy Panel, CSF_AIMYC.pdf","E")</f>
        <v>E</v>
      </c>
      <c r="Z141" s="7" t="s">
        <v>0</v>
      </c>
      <c r="AA141" s="8">
        <v>45342</v>
      </c>
    </row>
    <row r="142" spans="1:27" ht="30">
      <c r="A142" s="6" t="s">
        <v>432</v>
      </c>
      <c r="B142" s="6" t="s">
        <v>433</v>
      </c>
      <c r="C142" s="6" t="s">
        <v>434</v>
      </c>
      <c r="D142" s="7" t="s">
        <v>0</v>
      </c>
      <c r="E142" s="7" t="s">
        <v>0</v>
      </c>
      <c r="F142" s="7" t="s">
        <v>35</v>
      </c>
      <c r="G142" s="7" t="s">
        <v>0</v>
      </c>
      <c r="H142" s="7" t="s">
        <v>0</v>
      </c>
      <c r="I142" s="7" t="s">
        <v>35</v>
      </c>
      <c r="J142" s="7" t="s">
        <v>0</v>
      </c>
      <c r="K142" s="7" t="s">
        <v>0</v>
      </c>
      <c r="L142" s="7" t="s">
        <v>0</v>
      </c>
      <c r="M142" s="7" t="s">
        <v>0</v>
      </c>
      <c r="N142" s="7" t="s">
        <v>0</v>
      </c>
      <c r="O142" s="7" t="s">
        <v>0</v>
      </c>
      <c r="P142" s="7" t="s">
        <v>0</v>
      </c>
      <c r="Q142" s="7" t="s">
        <v>0</v>
      </c>
      <c r="R142" s="7" t="s">
        <v>0</v>
      </c>
      <c r="S142" s="7" t="s">
        <v>35</v>
      </c>
      <c r="T142" s="7" t="s">
        <v>0</v>
      </c>
      <c r="U142" s="7" t="s">
        <v>0</v>
      </c>
      <c r="V142" s="7" t="s">
        <v>0</v>
      </c>
      <c r="W142" s="16" t="str">
        <f>HYPERLINK("http://www.aruplab.com/Testing-Information/resources/HotLines/HotLineDocs/Feb2024QHL/3006383.pdf","H")</f>
        <v>H</v>
      </c>
      <c r="X142" s="7" t="s">
        <v>0</v>
      </c>
      <c r="Y142" s="7" t="s">
        <v>0</v>
      </c>
      <c r="Z142" s="7" t="s">
        <v>0</v>
      </c>
      <c r="AA142" s="8">
        <v>45342</v>
      </c>
    </row>
    <row r="143" spans="1:27" ht="30">
      <c r="A143" s="6" t="s">
        <v>435</v>
      </c>
      <c r="B143" s="6" t="s">
        <v>436</v>
      </c>
      <c r="C143" s="6" t="s">
        <v>437</v>
      </c>
      <c r="D143" s="7" t="s">
        <v>0</v>
      </c>
      <c r="E143" s="7" t="s">
        <v>0</v>
      </c>
      <c r="F143" s="7" t="s">
        <v>35</v>
      </c>
      <c r="G143" s="7" t="s">
        <v>0</v>
      </c>
      <c r="H143" s="7" t="s">
        <v>0</v>
      </c>
      <c r="I143" s="7" t="s">
        <v>0</v>
      </c>
      <c r="J143" s="7" t="s">
        <v>0</v>
      </c>
      <c r="K143" s="7" t="s">
        <v>0</v>
      </c>
      <c r="L143" s="7" t="s">
        <v>0</v>
      </c>
      <c r="M143" s="7" t="s">
        <v>0</v>
      </c>
      <c r="N143" s="7" t="s">
        <v>0</v>
      </c>
      <c r="O143" s="7" t="s">
        <v>0</v>
      </c>
      <c r="P143" s="7" t="s">
        <v>0</v>
      </c>
      <c r="Q143" s="7" t="s">
        <v>0</v>
      </c>
      <c r="R143" s="7" t="s">
        <v>0</v>
      </c>
      <c r="S143" s="7" t="s">
        <v>0</v>
      </c>
      <c r="T143" s="7" t="s">
        <v>0</v>
      </c>
      <c r="U143" s="7" t="s">
        <v>0</v>
      </c>
      <c r="V143" s="7" t="s">
        <v>0</v>
      </c>
      <c r="W143" s="16" t="str">
        <f>HYPERLINK("http://www.aruplab.com/Testing-Information/resources/HotLines/HotLineDocs/Feb2024QHL/3016493.pdf","H")</f>
        <v>H</v>
      </c>
      <c r="X143" s="7" t="s">
        <v>0</v>
      </c>
      <c r="Y143" s="7" t="s">
        <v>0</v>
      </c>
      <c r="Z143" s="7" t="s">
        <v>0</v>
      </c>
      <c r="AA143" s="8">
        <v>45342</v>
      </c>
    </row>
    <row r="144" spans="1:27" ht="45">
      <c r="A144" s="6" t="s">
        <v>438</v>
      </c>
      <c r="B144" s="6" t="s">
        <v>439</v>
      </c>
      <c r="C144" s="6" t="s">
        <v>440</v>
      </c>
      <c r="D144" s="7" t="s">
        <v>0</v>
      </c>
      <c r="E144" s="7" t="s">
        <v>0</v>
      </c>
      <c r="F144" s="7" t="s">
        <v>35</v>
      </c>
      <c r="G144" s="7" t="s">
        <v>0</v>
      </c>
      <c r="H144" s="7" t="s">
        <v>0</v>
      </c>
      <c r="I144" s="7" t="s">
        <v>0</v>
      </c>
      <c r="J144" s="7" t="s">
        <v>0</v>
      </c>
      <c r="K144" s="7" t="s">
        <v>0</v>
      </c>
      <c r="L144" s="7" t="s">
        <v>0</v>
      </c>
      <c r="M144" s="7" t="s">
        <v>0</v>
      </c>
      <c r="N144" s="7" t="s">
        <v>0</v>
      </c>
      <c r="O144" s="7" t="s">
        <v>0</v>
      </c>
      <c r="P144" s="7" t="s">
        <v>0</v>
      </c>
      <c r="Q144" s="7" t="s">
        <v>0</v>
      </c>
      <c r="R144" s="7" t="s">
        <v>0</v>
      </c>
      <c r="S144" s="7" t="s">
        <v>0</v>
      </c>
      <c r="T144" s="7" t="s">
        <v>0</v>
      </c>
      <c r="U144" s="7" t="s">
        <v>0</v>
      </c>
      <c r="V144" s="7" t="s">
        <v>0</v>
      </c>
      <c r="W144" s="16" t="str">
        <f>HYPERLINK("http://www.aruplab.com/Testing-Information/resources/HotLines/HotLineDocs/Feb2024QHL/3016497.pdf","H")</f>
        <v>H</v>
      </c>
      <c r="X144" s="7" t="s">
        <v>0</v>
      </c>
      <c r="Y144" s="7" t="s">
        <v>0</v>
      </c>
      <c r="Z144" s="7" t="s">
        <v>0</v>
      </c>
      <c r="AA144" s="8">
        <v>45342</v>
      </c>
    </row>
    <row r="145" spans="1:27" ht="90">
      <c r="A145" s="6" t="s">
        <v>441</v>
      </c>
      <c r="B145" s="6" t="s">
        <v>442</v>
      </c>
      <c r="C145" s="6" t="s">
        <v>443</v>
      </c>
      <c r="D145" s="7" t="s">
        <v>35</v>
      </c>
      <c r="E145" s="7" t="s">
        <v>0</v>
      </c>
      <c r="F145" s="7" t="s">
        <v>0</v>
      </c>
      <c r="G145" s="7" t="s">
        <v>0</v>
      </c>
      <c r="H145" s="7" t="s">
        <v>0</v>
      </c>
      <c r="I145" s="7" t="s">
        <v>0</v>
      </c>
      <c r="J145" s="7" t="s">
        <v>0</v>
      </c>
      <c r="K145" s="7" t="s">
        <v>0</v>
      </c>
      <c r="L145" s="7" t="s">
        <v>0</v>
      </c>
      <c r="M145" s="7" t="s">
        <v>0</v>
      </c>
      <c r="N145" s="7" t="s">
        <v>0</v>
      </c>
      <c r="O145" s="7" t="s">
        <v>0</v>
      </c>
      <c r="P145" s="7" t="s">
        <v>0</v>
      </c>
      <c r="Q145" s="7" t="s">
        <v>0</v>
      </c>
      <c r="R145" s="7" t="s">
        <v>0</v>
      </c>
      <c r="S145" s="7" t="s">
        <v>0</v>
      </c>
      <c r="T145" s="7" t="s">
        <v>0</v>
      </c>
      <c r="U145" s="7" t="s">
        <v>0</v>
      </c>
      <c r="V145" s="7" t="s">
        <v>0</v>
      </c>
      <c r="W145" s="16" t="str">
        <f>HYPERLINK("http://www.aruplab.com/Testing-Information/resources/HotLines/HotLineDocs/Feb2024QHL/3016621.pdf","H")</f>
        <v>H</v>
      </c>
      <c r="X145" s="16" t="str">
        <f>HYPERLINK("http://www.aruplab.com/Testing-Information/resources/HotLines/TDMix/Feb2024QHL/3016621.xlsx","T")</f>
        <v>T</v>
      </c>
      <c r="Y145" s="16" t="str">
        <f>HYPERLINK("http://www.aruplab.com/Testing-Information/resources/HotLines/Sample_Reports/Feb2024QHL/3016621_Myeloid Malignancies Mutation and Copy Number Variation Panel by Next Generation Sequencing_MYE CNV.pdf","E")</f>
        <v>E</v>
      </c>
      <c r="Z145" s="16" t="str">
        <f>HYPERLINK("https://connect.aruplab.com/Pricing/TestPrice/3016621/D02202024","P")</f>
        <v>P</v>
      </c>
      <c r="AA145" s="8">
        <v>45222</v>
      </c>
    </row>
    <row r="146" spans="1:27" ht="45">
      <c r="A146" s="6" t="s">
        <v>444</v>
      </c>
      <c r="B146" s="6" t="s">
        <v>445</v>
      </c>
      <c r="C146" s="6" t="s">
        <v>446</v>
      </c>
      <c r="D146" s="7" t="s">
        <v>35</v>
      </c>
      <c r="E146" s="7" t="s">
        <v>0</v>
      </c>
      <c r="F146" s="7" t="s">
        <v>0</v>
      </c>
      <c r="G146" s="7" t="s">
        <v>0</v>
      </c>
      <c r="H146" s="7" t="s">
        <v>0</v>
      </c>
      <c r="I146" s="7" t="s">
        <v>0</v>
      </c>
      <c r="J146" s="7" t="s">
        <v>0</v>
      </c>
      <c r="K146" s="7" t="s">
        <v>0</v>
      </c>
      <c r="L146" s="7" t="s">
        <v>0</v>
      </c>
      <c r="M146" s="7" t="s">
        <v>0</v>
      </c>
      <c r="N146" s="7" t="s">
        <v>0</v>
      </c>
      <c r="O146" s="7" t="s">
        <v>0</v>
      </c>
      <c r="P146" s="7" t="s">
        <v>0</v>
      </c>
      <c r="Q146" s="7" t="s">
        <v>0</v>
      </c>
      <c r="R146" s="7" t="s">
        <v>0</v>
      </c>
      <c r="S146" s="7" t="s">
        <v>0</v>
      </c>
      <c r="T146" s="7" t="s">
        <v>0</v>
      </c>
      <c r="U146" s="7" t="s">
        <v>0</v>
      </c>
      <c r="V146" s="7" t="s">
        <v>0</v>
      </c>
      <c r="W146" s="16" t="str">
        <f>HYPERLINK("http://www.aruplab.com/Testing-Information/resources/HotLines/HotLineDocs/Feb2024QHL/3016636.pdf","H")</f>
        <v>H</v>
      </c>
      <c r="X146" s="16" t="str">
        <f>HYPERLINK("http://www.aruplab.com/Testing-Information/resources/HotLines/TDMix/Feb2024QHL/3016636.xlsx","T")</f>
        <v>T</v>
      </c>
      <c r="Y146" s="16" t="str">
        <f>HYPERLINK("http://www.aruplab.com/Testing-Information/resources/HotLines/Sample_Reports/Feb2024QHL/3016636_HPV Primary Screen by PCR with Reflex to Cytology_HPV PRMRY.pdf","E")</f>
        <v>E</v>
      </c>
      <c r="Z146" s="16" t="str">
        <f>HYPERLINK("https://connect.aruplab.com/Pricing/TestPrice/3016636/D02202024","P")</f>
        <v>P</v>
      </c>
      <c r="AA146" s="8">
        <v>45342</v>
      </c>
    </row>
    <row r="147" spans="1:27" ht="45">
      <c r="A147" s="6" t="s">
        <v>447</v>
      </c>
      <c r="B147" s="6" t="s">
        <v>448</v>
      </c>
      <c r="C147" s="6" t="s">
        <v>449</v>
      </c>
      <c r="D147" s="7" t="s">
        <v>35</v>
      </c>
      <c r="E147" s="7" t="s">
        <v>0</v>
      </c>
      <c r="F147" s="7" t="s">
        <v>0</v>
      </c>
      <c r="G147" s="7" t="s">
        <v>0</v>
      </c>
      <c r="H147" s="7" t="s">
        <v>0</v>
      </c>
      <c r="I147" s="7" t="s">
        <v>0</v>
      </c>
      <c r="J147" s="7" t="s">
        <v>0</v>
      </c>
      <c r="K147" s="7" t="s">
        <v>0</v>
      </c>
      <c r="L147" s="7" t="s">
        <v>0</v>
      </c>
      <c r="M147" s="7" t="s">
        <v>0</v>
      </c>
      <c r="N147" s="7" t="s">
        <v>0</v>
      </c>
      <c r="O147" s="7" t="s">
        <v>0</v>
      </c>
      <c r="P147" s="7" t="s">
        <v>0</v>
      </c>
      <c r="Q147" s="7" t="s">
        <v>0</v>
      </c>
      <c r="R147" s="7" t="s">
        <v>0</v>
      </c>
      <c r="S147" s="7" t="s">
        <v>0</v>
      </c>
      <c r="T147" s="7" t="s">
        <v>0</v>
      </c>
      <c r="U147" s="7" t="s">
        <v>0</v>
      </c>
      <c r="V147" s="7" t="s">
        <v>0</v>
      </c>
      <c r="W147" s="16" t="str">
        <f>HYPERLINK("http://www.aruplab.com/Testing-Information/resources/HotLines/HotLineDocs/Feb2024QHL/3016779.pdf","H")</f>
        <v>H</v>
      </c>
      <c r="X147" s="16" t="str">
        <f>HYPERLINK("http://www.aruplab.com/Testing-Information/resources/HotLines/TDMix/Feb2024QHL/3016779.xlsx","T")</f>
        <v>T</v>
      </c>
      <c r="Y147" s="16" t="str">
        <f>HYPERLINK("http://www.aruplab.com/Testing-Information/resources/HotLines/Sample_Reports/Feb2024QHL/3016779_Infliximab and Antibodies to Infliximab Quantitation_IFX PAN.pdf","E")</f>
        <v>E</v>
      </c>
      <c r="Z147" s="16" t="str">
        <f>HYPERLINK("https://connect.aruplab.com/Pricing/TestPrice/3016779/D02202024","P")</f>
        <v>P</v>
      </c>
      <c r="AA147" s="8">
        <v>45342</v>
      </c>
    </row>
    <row r="148" spans="1:27" ht="30">
      <c r="A148" s="6" t="s">
        <v>450</v>
      </c>
      <c r="B148" s="6" t="s">
        <v>451</v>
      </c>
      <c r="C148" s="6" t="s">
        <v>452</v>
      </c>
      <c r="D148" s="7" t="s">
        <v>0</v>
      </c>
      <c r="E148" s="7" t="s">
        <v>0</v>
      </c>
      <c r="F148" s="7" t="s">
        <v>0</v>
      </c>
      <c r="G148" s="7" t="s">
        <v>35</v>
      </c>
      <c r="H148" s="7" t="s">
        <v>0</v>
      </c>
      <c r="I148" s="7" t="s">
        <v>35</v>
      </c>
      <c r="J148" s="7" t="s">
        <v>0</v>
      </c>
      <c r="K148" s="7" t="s">
        <v>35</v>
      </c>
      <c r="L148" s="7" t="s">
        <v>0</v>
      </c>
      <c r="M148" s="7" t="s">
        <v>0</v>
      </c>
      <c r="N148" s="7" t="s">
        <v>35</v>
      </c>
      <c r="O148" s="7" t="s">
        <v>0</v>
      </c>
      <c r="P148" s="7" t="s">
        <v>0</v>
      </c>
      <c r="Q148" s="7" t="s">
        <v>0</v>
      </c>
      <c r="R148" s="7" t="s">
        <v>0</v>
      </c>
      <c r="S148" s="7" t="s">
        <v>0</v>
      </c>
      <c r="T148" s="7" t="s">
        <v>0</v>
      </c>
      <c r="U148" s="7" t="s">
        <v>0</v>
      </c>
      <c r="V148" s="7" t="s">
        <v>0</v>
      </c>
      <c r="W148" s="16" t="str">
        <f>HYPERLINK("http://www.aruplab.com/Testing-Information/resources/HotLines/HotLineDocs/Feb2024QHL/3016804.pdf","H")</f>
        <v>H</v>
      </c>
      <c r="X148" s="16" t="str">
        <f>HYPERLINK("http://www.aruplab.com/Testing-Information/resources/HotLines/TDMix/Feb2024QHL/3016804.xlsx","T")</f>
        <v>T</v>
      </c>
      <c r="Y148" s="16" t="str">
        <f>HYPERLINK("http://www.aruplab.com/Testing-Information/resources/HotLines/Sample_Reports/Feb2024QHL/3016804_Autoimmune Vision Loss Panel, Serum_AIVLS.pdf","E")</f>
        <v>E</v>
      </c>
      <c r="Z148" s="7" t="s">
        <v>0</v>
      </c>
      <c r="AA148" s="8">
        <v>45342</v>
      </c>
    </row>
    <row r="149" spans="1:27" ht="60">
      <c r="A149" s="6" t="s">
        <v>453</v>
      </c>
      <c r="B149" s="6" t="s">
        <v>454</v>
      </c>
      <c r="C149" s="6" t="s">
        <v>455</v>
      </c>
      <c r="D149" s="7" t="s">
        <v>35</v>
      </c>
      <c r="E149" s="7" t="s">
        <v>0</v>
      </c>
      <c r="F149" s="7" t="s">
        <v>0</v>
      </c>
      <c r="G149" s="7" t="s">
        <v>0</v>
      </c>
      <c r="H149" s="7" t="s">
        <v>0</v>
      </c>
      <c r="I149" s="7" t="s">
        <v>0</v>
      </c>
      <c r="J149" s="7" t="s">
        <v>0</v>
      </c>
      <c r="K149" s="7" t="s">
        <v>0</v>
      </c>
      <c r="L149" s="7" t="s">
        <v>0</v>
      </c>
      <c r="M149" s="7" t="s">
        <v>0</v>
      </c>
      <c r="N149" s="7" t="s">
        <v>0</v>
      </c>
      <c r="O149" s="7" t="s">
        <v>0</v>
      </c>
      <c r="P149" s="7" t="s">
        <v>0</v>
      </c>
      <c r="Q149" s="7" t="s">
        <v>0</v>
      </c>
      <c r="R149" s="7" t="s">
        <v>0</v>
      </c>
      <c r="S149" s="7" t="s">
        <v>0</v>
      </c>
      <c r="T149" s="7" t="s">
        <v>0</v>
      </c>
      <c r="U149" s="7" t="s">
        <v>0</v>
      </c>
      <c r="V149" s="7" t="s">
        <v>0</v>
      </c>
      <c r="W149" s="16" t="str">
        <f>HYPERLINK("http://www.aruplab.com/Testing-Information/resources/HotLines/HotLineDocs/Feb2024QHL/3016862.pdf","H")</f>
        <v>H</v>
      </c>
      <c r="X149" s="16" t="str">
        <f>HYPERLINK("http://www.aruplab.com/Testing-Information/resources/HotLines/TDMix/Feb2024QHL/3016862.xlsx","T")</f>
        <v>T</v>
      </c>
      <c r="Y149" s="16" t="str">
        <f>HYPERLINK("http://www.aruplab.com/Testing-Information/resources/HotLines/Sample_Reports/Feb2024QHL/3016862_Anti-Mullerian Hormone With Menopausal Status MenoCheck_AMH MENO.pdf","E")</f>
        <v>E</v>
      </c>
      <c r="Z149" s="16" t="str">
        <f>HYPERLINK("https://connect.aruplab.com/Pricing/TestPrice/3016862/D02202024","P")</f>
        <v>P</v>
      </c>
      <c r="AA149" s="8">
        <v>45342</v>
      </c>
    </row>
    <row r="150" spans="1:27" ht="60">
      <c r="A150" s="6" t="s">
        <v>456</v>
      </c>
      <c r="B150" s="6" t="s">
        <v>457</v>
      </c>
      <c r="C150" s="6" t="s">
        <v>458</v>
      </c>
      <c r="D150" s="7" t="s">
        <v>35</v>
      </c>
      <c r="E150" s="7" t="s">
        <v>0</v>
      </c>
      <c r="F150" s="7" t="s">
        <v>0</v>
      </c>
      <c r="G150" s="7" t="s">
        <v>0</v>
      </c>
      <c r="H150" s="7" t="s">
        <v>0</v>
      </c>
      <c r="I150" s="7" t="s">
        <v>0</v>
      </c>
      <c r="J150" s="7" t="s">
        <v>0</v>
      </c>
      <c r="K150" s="7" t="s">
        <v>0</v>
      </c>
      <c r="L150" s="7" t="s">
        <v>0</v>
      </c>
      <c r="M150" s="7" t="s">
        <v>0</v>
      </c>
      <c r="N150" s="7" t="s">
        <v>0</v>
      </c>
      <c r="O150" s="7" t="s">
        <v>0</v>
      </c>
      <c r="P150" s="7" t="s">
        <v>0</v>
      </c>
      <c r="Q150" s="7" t="s">
        <v>0</v>
      </c>
      <c r="R150" s="7" t="s">
        <v>0</v>
      </c>
      <c r="S150" s="7" t="s">
        <v>0</v>
      </c>
      <c r="T150" s="7" t="s">
        <v>0</v>
      </c>
      <c r="U150" s="7" t="s">
        <v>0</v>
      </c>
      <c r="V150" s="7" t="s">
        <v>0</v>
      </c>
      <c r="W150" s="16" t="str">
        <f>HYPERLINK("http://www.aruplab.com/Testing-Information/resources/HotLines/HotLineDocs/Feb2024QHL/3016885.pdf","H")</f>
        <v>H</v>
      </c>
      <c r="X150" s="16" t="str">
        <f>HYPERLINK("http://www.aruplab.com/Testing-Information/resources/HotLines/TDMix/Feb2024QHL/3016885.xlsx","T")</f>
        <v>T</v>
      </c>
      <c r="Y150" s="7" t="s">
        <v>0</v>
      </c>
      <c r="Z150" s="16" t="str">
        <f>HYPERLINK("https://connect.aruplab.com/Pricing/TestPrice/3016885/D02202024","P")</f>
        <v>P</v>
      </c>
      <c r="AA150" s="8">
        <v>45195</v>
      </c>
    </row>
    <row r="151" spans="1:27" ht="105">
      <c r="A151" s="6" t="s">
        <v>459</v>
      </c>
      <c r="B151" s="6" t="s">
        <v>460</v>
      </c>
      <c r="C151" s="6" t="s">
        <v>461</v>
      </c>
      <c r="D151" s="7" t="s">
        <v>35</v>
      </c>
      <c r="E151" s="7" t="s">
        <v>0</v>
      </c>
      <c r="F151" s="7" t="s">
        <v>0</v>
      </c>
      <c r="G151" s="7" t="s">
        <v>0</v>
      </c>
      <c r="H151" s="7" t="s">
        <v>0</v>
      </c>
      <c r="I151" s="7" t="s">
        <v>0</v>
      </c>
      <c r="J151" s="7" t="s">
        <v>0</v>
      </c>
      <c r="K151" s="7" t="s">
        <v>0</v>
      </c>
      <c r="L151" s="7" t="s">
        <v>0</v>
      </c>
      <c r="M151" s="7" t="s">
        <v>0</v>
      </c>
      <c r="N151" s="7" t="s">
        <v>0</v>
      </c>
      <c r="O151" s="7" t="s">
        <v>0</v>
      </c>
      <c r="P151" s="7" t="s">
        <v>0</v>
      </c>
      <c r="Q151" s="7" t="s">
        <v>0</v>
      </c>
      <c r="R151" s="7" t="s">
        <v>0</v>
      </c>
      <c r="S151" s="7" t="s">
        <v>0</v>
      </c>
      <c r="T151" s="7" t="s">
        <v>0</v>
      </c>
      <c r="U151" s="7" t="s">
        <v>0</v>
      </c>
      <c r="V151" s="7" t="s">
        <v>0</v>
      </c>
      <c r="W151" s="16" t="str">
        <f>HYPERLINK("http://www.aruplab.com/Testing-Information/resources/HotLines/HotLineDocs/Feb2024QHL/3016943.pdf","H")</f>
        <v>H</v>
      </c>
      <c r="X151" s="16" t="str">
        <f>HYPERLINK("http://www.aruplab.com/Testing-Information/resources/HotLines/TDMix/Feb2024QHL/3016943.xlsx","T")</f>
        <v>T</v>
      </c>
      <c r="Y151" s="16" t="str">
        <f>HYPERLINK("http://www.aruplab.com/Testing-Information/resources/HotLines/Sample_Reports/Feb2024QHL/3016943_Human Papillomavirus (HPV) High Risk Screen, by Transcription-Mediated Amplification (TMA), ThinPrep_HPV SCREEN.pdf","E")</f>
        <v>E</v>
      </c>
      <c r="Z151" s="16" t="str">
        <f>HYPERLINK("https://connect.aruplab.com/Pricing/TestPrice/3016943/D02202024","P")</f>
        <v>P</v>
      </c>
      <c r="AA151" s="8">
        <v>45210</v>
      </c>
    </row>
    <row r="152" spans="1:27" ht="105">
      <c r="A152" s="6" t="s">
        <v>462</v>
      </c>
      <c r="B152" s="6" t="s">
        <v>463</v>
      </c>
      <c r="C152" s="6" t="s">
        <v>464</v>
      </c>
      <c r="D152" s="7" t="s">
        <v>35</v>
      </c>
      <c r="E152" s="7" t="s">
        <v>0</v>
      </c>
      <c r="F152" s="7" t="s">
        <v>0</v>
      </c>
      <c r="G152" s="7" t="s">
        <v>0</v>
      </c>
      <c r="H152" s="7" t="s">
        <v>0</v>
      </c>
      <c r="I152" s="7" t="s">
        <v>0</v>
      </c>
      <c r="J152" s="7" t="s">
        <v>0</v>
      </c>
      <c r="K152" s="7" t="s">
        <v>0</v>
      </c>
      <c r="L152" s="7" t="s">
        <v>0</v>
      </c>
      <c r="M152" s="7" t="s">
        <v>0</v>
      </c>
      <c r="N152" s="7" t="s">
        <v>0</v>
      </c>
      <c r="O152" s="7" t="s">
        <v>0</v>
      </c>
      <c r="P152" s="7" t="s">
        <v>0</v>
      </c>
      <c r="Q152" s="7" t="s">
        <v>0</v>
      </c>
      <c r="R152" s="7" t="s">
        <v>0</v>
      </c>
      <c r="S152" s="7" t="s">
        <v>0</v>
      </c>
      <c r="T152" s="7" t="s">
        <v>0</v>
      </c>
      <c r="U152" s="7" t="s">
        <v>0</v>
      </c>
      <c r="V152" s="7" t="s">
        <v>0</v>
      </c>
      <c r="W152" s="16" t="str">
        <f>HYPERLINK("http://www.aruplab.com/Testing-Information/resources/HotLines/HotLineDocs/Feb2024QHL/3016944.pdf","H")</f>
        <v>H</v>
      </c>
      <c r="X152" s="16" t="str">
        <f>HYPERLINK("http://www.aruplab.com/Testing-Information/resources/HotLines/TDMix/Feb2024QHL/3016944.xlsx","T")</f>
        <v>T</v>
      </c>
      <c r="Y152" s="16" t="str">
        <f>HYPERLINK("http://www.aruplab.com/Testing-Information/resources/HotLines/Sample_Reports/Feb2024QHL/3016944_Human Papillomavirus (HPV) Genotypes 16 and 18 45, by Transcription-Mediated Amplification (TMA), ThinPrep_HPVGENO.pdf","E")</f>
        <v>E</v>
      </c>
      <c r="Z152" s="16" t="str">
        <f>HYPERLINK("https://connect.aruplab.com/Pricing/TestPrice/3016944/D02202024","P")</f>
        <v>P</v>
      </c>
      <c r="AA152" s="8">
        <v>45210</v>
      </c>
    </row>
    <row r="153" spans="1:27" ht="135">
      <c r="A153" s="6" t="s">
        <v>465</v>
      </c>
      <c r="B153" s="6" t="s">
        <v>466</v>
      </c>
      <c r="C153" s="6" t="s">
        <v>467</v>
      </c>
      <c r="D153" s="7" t="s">
        <v>35</v>
      </c>
      <c r="E153" s="7" t="s">
        <v>0</v>
      </c>
      <c r="F153" s="7" t="s">
        <v>0</v>
      </c>
      <c r="G153" s="7" t="s">
        <v>0</v>
      </c>
      <c r="H153" s="7" t="s">
        <v>0</v>
      </c>
      <c r="I153" s="7" t="s">
        <v>0</v>
      </c>
      <c r="J153" s="7" t="s">
        <v>0</v>
      </c>
      <c r="K153" s="7" t="s">
        <v>0</v>
      </c>
      <c r="L153" s="7" t="s">
        <v>0</v>
      </c>
      <c r="M153" s="7" t="s">
        <v>0</v>
      </c>
      <c r="N153" s="7" t="s">
        <v>0</v>
      </c>
      <c r="O153" s="7" t="s">
        <v>0</v>
      </c>
      <c r="P153" s="7" t="s">
        <v>0</v>
      </c>
      <c r="Q153" s="7" t="s">
        <v>0</v>
      </c>
      <c r="R153" s="7" t="s">
        <v>0</v>
      </c>
      <c r="S153" s="7" t="s">
        <v>0</v>
      </c>
      <c r="T153" s="7" t="s">
        <v>0</v>
      </c>
      <c r="U153" s="7" t="s">
        <v>0</v>
      </c>
      <c r="V153" s="7" t="s">
        <v>0</v>
      </c>
      <c r="W153" s="16" t="str">
        <f>HYPERLINK("http://www.aruplab.com/Testing-Information/resources/HotLines/HotLineDocs/Feb2024QHL/3016945.pdf","H")</f>
        <v>H</v>
      </c>
      <c r="X153" s="16" t="str">
        <f>HYPERLINK("http://www.aruplab.com/Testing-Information/resources/HotLines/TDMix/Feb2024QHL/3016945.xlsx","T")</f>
        <v>T</v>
      </c>
      <c r="Y153" s="16" t="str">
        <f>HYPERLINK("http://www.aruplab.com/Testing-Information/resources/HotLines/Sample_Reports/Feb2024QHL/3016945_Human Papillomavirus (HPV) High Risk Screen by Transcription-Mediated Amplification (TMA), with Reflex to Genotypes 16 and 18 45, ThinPrep_HPV REFLEX.pdf","E")</f>
        <v>E</v>
      </c>
      <c r="Z153" s="16" t="str">
        <f>HYPERLINK("https://connect.aruplab.com/Pricing/TestPrice/3016945/D02202024","P")</f>
        <v>P</v>
      </c>
      <c r="AA153" s="8">
        <v>45210</v>
      </c>
    </row>
    <row r="154" spans="1:27" ht="60">
      <c r="A154" s="6" t="s">
        <v>468</v>
      </c>
      <c r="B154" s="6" t="s">
        <v>469</v>
      </c>
      <c r="C154" s="6" t="s">
        <v>470</v>
      </c>
      <c r="D154" s="7" t="s">
        <v>35</v>
      </c>
      <c r="E154" s="7" t="s">
        <v>0</v>
      </c>
      <c r="F154" s="7" t="s">
        <v>0</v>
      </c>
      <c r="G154" s="7" t="s">
        <v>0</v>
      </c>
      <c r="H154" s="7" t="s">
        <v>0</v>
      </c>
      <c r="I154" s="7" t="s">
        <v>0</v>
      </c>
      <c r="J154" s="7" t="s">
        <v>0</v>
      </c>
      <c r="K154" s="7" t="s">
        <v>0</v>
      </c>
      <c r="L154" s="7" t="s">
        <v>0</v>
      </c>
      <c r="M154" s="7" t="s">
        <v>0</v>
      </c>
      <c r="N154" s="7" t="s">
        <v>0</v>
      </c>
      <c r="O154" s="7" t="s">
        <v>0</v>
      </c>
      <c r="P154" s="7" t="s">
        <v>0</v>
      </c>
      <c r="Q154" s="7" t="s">
        <v>0</v>
      </c>
      <c r="R154" s="7" t="s">
        <v>0</v>
      </c>
      <c r="S154" s="7" t="s">
        <v>0</v>
      </c>
      <c r="T154" s="7" t="s">
        <v>0</v>
      </c>
      <c r="U154" s="7" t="s">
        <v>0</v>
      </c>
      <c r="V154" s="7" t="s">
        <v>0</v>
      </c>
      <c r="W154" s="16" t="str">
        <f>HYPERLINK("http://www.aruplab.com/Testing-Information/resources/HotLines/HotLineDocs/Feb2024QHL/3016968.pdf","H")</f>
        <v>H</v>
      </c>
      <c r="X154" s="16" t="str">
        <f>HYPERLINK("http://www.aruplab.com/Testing-Information/resources/HotLines/TDMix/Feb2024QHL/3016968.xlsx","T")</f>
        <v>T</v>
      </c>
      <c r="Y154" s="16" t="str">
        <f>HYPERLINK("http://www.aruplab.com/Testing-Information/resources/HotLines/Sample_Reports/Feb2024QHL/3016968_Quant Detection of BCR-ABL1 Minor (p190)_QNT BCRMIN.pdf","E")</f>
        <v>E</v>
      </c>
      <c r="Z154" s="16" t="str">
        <f>HYPERLINK("https://connect.aruplab.com/Pricing/TestPrice/3016968/D02202024","P")</f>
        <v>P</v>
      </c>
      <c r="AA154" s="8">
        <v>45342</v>
      </c>
    </row>
    <row r="155" spans="1:27" ht="45">
      <c r="A155" s="6" t="s">
        <v>471</v>
      </c>
      <c r="B155" s="6" t="s">
        <v>472</v>
      </c>
      <c r="C155" s="6" t="s">
        <v>473</v>
      </c>
      <c r="D155" s="7" t="s">
        <v>35</v>
      </c>
      <c r="E155" s="7" t="s">
        <v>0</v>
      </c>
      <c r="F155" s="7" t="s">
        <v>0</v>
      </c>
      <c r="G155" s="7" t="s">
        <v>0</v>
      </c>
      <c r="H155" s="7" t="s">
        <v>0</v>
      </c>
      <c r="I155" s="7" t="s">
        <v>0</v>
      </c>
      <c r="J155" s="7" t="s">
        <v>0</v>
      </c>
      <c r="K155" s="7" t="s">
        <v>0</v>
      </c>
      <c r="L155" s="7" t="s">
        <v>0</v>
      </c>
      <c r="M155" s="7" t="s">
        <v>0</v>
      </c>
      <c r="N155" s="7" t="s">
        <v>0</v>
      </c>
      <c r="O155" s="7" t="s">
        <v>0</v>
      </c>
      <c r="P155" s="7" t="s">
        <v>0</v>
      </c>
      <c r="Q155" s="7" t="s">
        <v>0</v>
      </c>
      <c r="R155" s="7" t="s">
        <v>0</v>
      </c>
      <c r="S155" s="7" t="s">
        <v>0</v>
      </c>
      <c r="T155" s="7" t="s">
        <v>0</v>
      </c>
      <c r="U155" s="7" t="s">
        <v>0</v>
      </c>
      <c r="V155" s="7" t="s">
        <v>0</v>
      </c>
      <c r="W155" s="16" t="str">
        <f>HYPERLINK("http://www.aruplab.com/Testing-Information/resources/HotLines/HotLineDocs/Feb2024QHL/3016999.pdf","H")</f>
        <v>H</v>
      </c>
      <c r="X155" s="16" t="str">
        <f>HYPERLINK("http://www.aruplab.com/Testing-Information/resources/HotLines/TDMix/Feb2024QHL/3016999.xlsx","T")</f>
        <v>T</v>
      </c>
      <c r="Y155" s="16" t="str">
        <f>HYPERLINK("http://www.aruplab.com/Testing-Information/resources/HotLines/Sample_Reports/Feb2024QHL/3016999_CV2 Antibody, IgG by CBA-IFA With Reflex to Titer, Serum_CV2 SER.pdf","E")</f>
        <v>E</v>
      </c>
      <c r="Z155" s="16" t="str">
        <f>HYPERLINK("https://connect.aruplab.com/Pricing/TestPrice/3016999/D02202024","P")</f>
        <v>P</v>
      </c>
      <c r="AA155" s="8">
        <v>45342</v>
      </c>
    </row>
    <row r="156" spans="1:27" ht="45">
      <c r="A156" s="6" t="s">
        <v>474</v>
      </c>
      <c r="B156" s="6" t="s">
        <v>475</v>
      </c>
      <c r="C156" s="6" t="s">
        <v>476</v>
      </c>
      <c r="D156" s="7" t="s">
        <v>35</v>
      </c>
      <c r="E156" s="7" t="s">
        <v>0</v>
      </c>
      <c r="F156" s="7" t="s">
        <v>0</v>
      </c>
      <c r="G156" s="7" t="s">
        <v>0</v>
      </c>
      <c r="H156" s="7" t="s">
        <v>0</v>
      </c>
      <c r="I156" s="7" t="s">
        <v>0</v>
      </c>
      <c r="J156" s="7" t="s">
        <v>0</v>
      </c>
      <c r="K156" s="7" t="s">
        <v>0</v>
      </c>
      <c r="L156" s="7" t="s">
        <v>0</v>
      </c>
      <c r="M156" s="7" t="s">
        <v>0</v>
      </c>
      <c r="N156" s="7" t="s">
        <v>0</v>
      </c>
      <c r="O156" s="7" t="s">
        <v>0</v>
      </c>
      <c r="P156" s="7" t="s">
        <v>0</v>
      </c>
      <c r="Q156" s="7" t="s">
        <v>0</v>
      </c>
      <c r="R156" s="7" t="s">
        <v>0</v>
      </c>
      <c r="S156" s="7" t="s">
        <v>0</v>
      </c>
      <c r="T156" s="7" t="s">
        <v>0</v>
      </c>
      <c r="U156" s="7" t="s">
        <v>0</v>
      </c>
      <c r="V156" s="7" t="s">
        <v>0</v>
      </c>
      <c r="W156" s="16" t="str">
        <f>HYPERLINK("http://www.aruplab.com/Testing-Information/resources/HotLines/HotLineDocs/Feb2024QHL/3017001.pdf","H")</f>
        <v>H</v>
      </c>
      <c r="X156" s="16" t="str">
        <f>HYPERLINK("http://www.aruplab.com/Testing-Information/resources/HotLines/TDMix/Feb2024QHL/3017001.xlsx","T")</f>
        <v>T</v>
      </c>
      <c r="Y156" s="16" t="str">
        <f>HYPERLINK("http://www.aruplab.com/Testing-Information/resources/HotLines/Sample_Reports/Feb2024QHL/3017001_CV2 Antibody, IgG by CBA-IFA With Reflex to Titer, CSF_CV2 CSF.pdf","E")</f>
        <v>E</v>
      </c>
      <c r="Z156" s="16" t="str">
        <f>HYPERLINK("https://connect.aruplab.com/Pricing/TestPrice/3017001/D02202024","P")</f>
        <v>P</v>
      </c>
      <c r="AA156" s="8">
        <v>45342</v>
      </c>
    </row>
    <row r="157" spans="1:27" ht="30">
      <c r="A157" s="6" t="s">
        <v>477</v>
      </c>
      <c r="B157" s="6" t="s">
        <v>478</v>
      </c>
      <c r="C157" s="6" t="s">
        <v>479</v>
      </c>
      <c r="D157" s="7" t="s">
        <v>35</v>
      </c>
      <c r="E157" s="7" t="s">
        <v>0</v>
      </c>
      <c r="F157" s="7" t="s">
        <v>0</v>
      </c>
      <c r="G157" s="7" t="s">
        <v>0</v>
      </c>
      <c r="H157" s="7" t="s">
        <v>0</v>
      </c>
      <c r="I157" s="7" t="s">
        <v>0</v>
      </c>
      <c r="J157" s="7" t="s">
        <v>0</v>
      </c>
      <c r="K157" s="7" t="s">
        <v>0</v>
      </c>
      <c r="L157" s="7" t="s">
        <v>0</v>
      </c>
      <c r="M157" s="7" t="s">
        <v>0</v>
      </c>
      <c r="N157" s="7" t="s">
        <v>0</v>
      </c>
      <c r="O157" s="7" t="s">
        <v>0</v>
      </c>
      <c r="P157" s="7" t="s">
        <v>0</v>
      </c>
      <c r="Q157" s="7" t="s">
        <v>0</v>
      </c>
      <c r="R157" s="7" t="s">
        <v>0</v>
      </c>
      <c r="S157" s="7" t="s">
        <v>0</v>
      </c>
      <c r="T157" s="7" t="s">
        <v>0</v>
      </c>
      <c r="U157" s="7" t="s">
        <v>0</v>
      </c>
      <c r="V157" s="7" t="s">
        <v>0</v>
      </c>
      <c r="W157" s="16" t="str">
        <f>HYPERLINK("http://www.aruplab.com/Testing-Information/resources/HotLines/HotLineDocs/Feb2024QHL/3017009.pdf","H")</f>
        <v>H</v>
      </c>
      <c r="X157" s="16" t="str">
        <f>HYPERLINK("http://www.aruplab.com/Testing-Information/resources/HotLines/TDMix/Feb2024QHL/3017009.xlsx","T")</f>
        <v>T</v>
      </c>
      <c r="Y157" s="16" t="str">
        <f>HYPERLINK("http://www.aruplab.com/Testing-Information/resources/HotLines/Sample_Reports/Feb2024QHL/3017009_Lupus Anticoagulant Reflex Panel_LUPUS RFLX.pdf","E")</f>
        <v>E</v>
      </c>
      <c r="Z157" s="16" t="str">
        <f>HYPERLINK("https://connect.aruplab.com/Pricing/TestPrice/3017009/D02202024","P")</f>
        <v>P</v>
      </c>
      <c r="AA157" s="8">
        <v>45342</v>
      </c>
    </row>
    <row r="158" spans="1:27" ht="60">
      <c r="A158" s="6" t="s">
        <v>480</v>
      </c>
      <c r="B158" s="6" t="s">
        <v>481</v>
      </c>
      <c r="C158" s="6" t="s">
        <v>482</v>
      </c>
      <c r="D158" s="7" t="s">
        <v>35</v>
      </c>
      <c r="E158" s="7" t="s">
        <v>0</v>
      </c>
      <c r="F158" s="7" t="s">
        <v>0</v>
      </c>
      <c r="G158" s="7" t="s">
        <v>0</v>
      </c>
      <c r="H158" s="7" t="s">
        <v>0</v>
      </c>
      <c r="I158" s="7" t="s">
        <v>0</v>
      </c>
      <c r="J158" s="7" t="s">
        <v>0</v>
      </c>
      <c r="K158" s="7" t="s">
        <v>0</v>
      </c>
      <c r="L158" s="7" t="s">
        <v>0</v>
      </c>
      <c r="M158" s="7" t="s">
        <v>0</v>
      </c>
      <c r="N158" s="7" t="s">
        <v>0</v>
      </c>
      <c r="O158" s="7" t="s">
        <v>0</v>
      </c>
      <c r="P158" s="7" t="s">
        <v>0</v>
      </c>
      <c r="Q158" s="7" t="s">
        <v>0</v>
      </c>
      <c r="R158" s="7" t="s">
        <v>0</v>
      </c>
      <c r="S158" s="7" t="s">
        <v>0</v>
      </c>
      <c r="T158" s="7" t="s">
        <v>0</v>
      </c>
      <c r="U158" s="7" t="s">
        <v>0</v>
      </c>
      <c r="V158" s="7" t="s">
        <v>0</v>
      </c>
      <c r="W158" s="16" t="str">
        <f>HYPERLINK("http://www.aruplab.com/Testing-Information/resources/HotLines/HotLineDocs/Feb2024QHL/3017043.pdf","H")</f>
        <v>H</v>
      </c>
      <c r="X158" s="16" t="str">
        <f>HYPERLINK("http://www.aruplab.com/Testing-Information/resources/HotLines/TDMix/Feb2024QHL/3017043.xlsx","T")</f>
        <v>T</v>
      </c>
      <c r="Y158" s="16" t="str">
        <f>HYPERLINK("http://www.aruplab.com/Testing-Information/resources/HotLines/Sample_Reports/Feb2024QHL/3017043_Adalimumab and Antibodies to Adalimumab Quantitation_ADA PAN.pdf","E")</f>
        <v>E</v>
      </c>
      <c r="Z158" s="16" t="str">
        <f>HYPERLINK("https://connect.aruplab.com/Pricing/TestPrice/3017043/D02202024","P")</f>
        <v>P</v>
      </c>
      <c r="AA158" s="8">
        <v>45342</v>
      </c>
    </row>
    <row r="159" spans="1:27" ht="45">
      <c r="A159" s="6" t="s">
        <v>483</v>
      </c>
      <c r="B159" s="6" t="s">
        <v>484</v>
      </c>
      <c r="C159" s="6" t="s">
        <v>485</v>
      </c>
      <c r="D159" s="7" t="s">
        <v>35</v>
      </c>
      <c r="E159" s="7" t="s">
        <v>0</v>
      </c>
      <c r="F159" s="7" t="s">
        <v>0</v>
      </c>
      <c r="G159" s="7" t="s">
        <v>0</v>
      </c>
      <c r="H159" s="7" t="s">
        <v>0</v>
      </c>
      <c r="I159" s="7" t="s">
        <v>0</v>
      </c>
      <c r="J159" s="7" t="s">
        <v>0</v>
      </c>
      <c r="K159" s="7" t="s">
        <v>0</v>
      </c>
      <c r="L159" s="7" t="s">
        <v>0</v>
      </c>
      <c r="M159" s="7" t="s">
        <v>0</v>
      </c>
      <c r="N159" s="7" t="s">
        <v>0</v>
      </c>
      <c r="O159" s="7" t="s">
        <v>0</v>
      </c>
      <c r="P159" s="7" t="s">
        <v>0</v>
      </c>
      <c r="Q159" s="7" t="s">
        <v>0</v>
      </c>
      <c r="R159" s="7" t="s">
        <v>0</v>
      </c>
      <c r="S159" s="7" t="s">
        <v>0</v>
      </c>
      <c r="T159" s="7" t="s">
        <v>0</v>
      </c>
      <c r="U159" s="7" t="s">
        <v>0</v>
      </c>
      <c r="V159" s="7" t="s">
        <v>0</v>
      </c>
      <c r="W159" s="16" t="str">
        <f>HYPERLINK("http://www.aruplab.com/Testing-Information/resources/HotLines/HotLineDocs/Feb2024QHL/3017046.pdf","H")</f>
        <v>H</v>
      </c>
      <c r="X159" s="16" t="str">
        <f>HYPERLINK("http://www.aruplab.com/Testing-Information/resources/HotLines/TDMix/Feb2024QHL/3017046.xlsx","T")</f>
        <v>T</v>
      </c>
      <c r="Y159" s="16" t="str">
        <f>HYPERLINK("http://www.aruplab.com/Testing-Information/resources/HotLines/Sample_Reports/Feb2024QHL/3017046_Allergen, Food, Sesame Seed Component rSes i 1_SESAME COM.pdf","E")</f>
        <v>E</v>
      </c>
      <c r="Z159" s="16" t="str">
        <f>HYPERLINK("https://connect.aruplab.com/Pricing/TestPrice/3017046/D02202024","P")</f>
        <v>P</v>
      </c>
      <c r="AA159" s="8">
        <v>45278</v>
      </c>
    </row>
    <row r="160" spans="1:27" ht="60">
      <c r="A160" s="6" t="s">
        <v>486</v>
      </c>
      <c r="B160" s="6" t="s">
        <v>487</v>
      </c>
      <c r="C160" s="6" t="s">
        <v>488</v>
      </c>
      <c r="D160" s="7" t="s">
        <v>35</v>
      </c>
      <c r="E160" s="7" t="s">
        <v>0</v>
      </c>
      <c r="F160" s="7" t="s">
        <v>0</v>
      </c>
      <c r="G160" s="7" t="s">
        <v>0</v>
      </c>
      <c r="H160" s="7" t="s">
        <v>0</v>
      </c>
      <c r="I160" s="7" t="s">
        <v>0</v>
      </c>
      <c r="J160" s="7" t="s">
        <v>0</v>
      </c>
      <c r="K160" s="7" t="s">
        <v>0</v>
      </c>
      <c r="L160" s="7" t="s">
        <v>0</v>
      </c>
      <c r="M160" s="7" t="s">
        <v>0</v>
      </c>
      <c r="N160" s="7" t="s">
        <v>0</v>
      </c>
      <c r="O160" s="7" t="s">
        <v>0</v>
      </c>
      <c r="P160" s="7" t="s">
        <v>0</v>
      </c>
      <c r="Q160" s="7" t="s">
        <v>0</v>
      </c>
      <c r="R160" s="7" t="s">
        <v>0</v>
      </c>
      <c r="S160" s="7" t="s">
        <v>0</v>
      </c>
      <c r="T160" s="7" t="s">
        <v>0</v>
      </c>
      <c r="U160" s="7" t="s">
        <v>0</v>
      </c>
      <c r="V160" s="7" t="s">
        <v>0</v>
      </c>
      <c r="W160" s="16" t="str">
        <f>HYPERLINK("http://www.aruplab.com/Testing-Information/resources/HotLines/HotLineDocs/Feb2024QHL/3017049.pdf","H")</f>
        <v>H</v>
      </c>
      <c r="X160" s="16" t="str">
        <f>HYPERLINK("http://www.aruplab.com/Testing-Information/resources/HotLines/TDMix/Feb2024QHL/3017049.xlsx","T")</f>
        <v>T</v>
      </c>
      <c r="Y160" s="16" t="str">
        <f>HYPERLINK("http://www.aruplab.com/Testing-Information/resources/HotLines/Sample_Reports/Feb2024QHL/3017049_Allergen, Food, Sesame Seed With Reflex to Component, IgE_SESAME R.pdf","E")</f>
        <v>E</v>
      </c>
      <c r="Z160" s="16" t="str">
        <f>HYPERLINK("https://connect.aruplab.com/Pricing/TestPrice/3017049/D02202024","P")</f>
        <v>P</v>
      </c>
      <c r="AA160" s="8">
        <v>45278</v>
      </c>
    </row>
    <row r="161" spans="1:27" ht="105">
      <c r="A161" s="6" t="s">
        <v>489</v>
      </c>
      <c r="B161" s="6" t="s">
        <v>490</v>
      </c>
      <c r="C161" s="6" t="s">
        <v>491</v>
      </c>
      <c r="D161" s="7" t="s">
        <v>35</v>
      </c>
      <c r="E161" s="7" t="s">
        <v>0</v>
      </c>
      <c r="F161" s="7" t="s">
        <v>0</v>
      </c>
      <c r="G161" s="7" t="s">
        <v>0</v>
      </c>
      <c r="H161" s="7" t="s">
        <v>0</v>
      </c>
      <c r="I161" s="7" t="s">
        <v>0</v>
      </c>
      <c r="J161" s="7" t="s">
        <v>0</v>
      </c>
      <c r="K161" s="7" t="s">
        <v>0</v>
      </c>
      <c r="L161" s="7" t="s">
        <v>0</v>
      </c>
      <c r="M161" s="7" t="s">
        <v>0</v>
      </c>
      <c r="N161" s="7" t="s">
        <v>0</v>
      </c>
      <c r="O161" s="7" t="s">
        <v>0</v>
      </c>
      <c r="P161" s="7" t="s">
        <v>0</v>
      </c>
      <c r="Q161" s="7" t="s">
        <v>0</v>
      </c>
      <c r="R161" s="7" t="s">
        <v>0</v>
      </c>
      <c r="S161" s="7" t="s">
        <v>0</v>
      </c>
      <c r="T161" s="7" t="s">
        <v>0</v>
      </c>
      <c r="U161" s="7" t="s">
        <v>0</v>
      </c>
      <c r="V161" s="7" t="s">
        <v>0</v>
      </c>
      <c r="W161" s="16" t="str">
        <f>HYPERLINK("http://www.aruplab.com/Testing-Information/resources/HotLines/HotLineDocs/Feb2024QHL/3017059.pdf","H")</f>
        <v>H</v>
      </c>
      <c r="X161" s="16" t="str">
        <f>HYPERLINK("http://www.aruplab.com/Testing-Information/resources/HotLines/TDMix/Feb2024QHL/3017059.xlsx","T")</f>
        <v>T</v>
      </c>
      <c r="Y161" s="16" t="str">
        <f>HYPERLINK("http://www.aruplab.com/Testing-Information/resources/HotLines/Sample_Reports/Feb2024QHL/3017059_Borrelia burgdorferi VlsE1pepC10 Abs, Total ELISA w Reflex_LYME STTT.pdf","E")</f>
        <v>E</v>
      </c>
      <c r="Z161" s="16" t="str">
        <f>HYPERLINK("https://connect.aruplab.com/Pricing/TestPrice/3017059/D02202024","P")</f>
        <v>P</v>
      </c>
      <c r="AA161" s="8">
        <v>45342</v>
      </c>
    </row>
    <row r="162" spans="1:27" ht="75">
      <c r="A162" s="6" t="s">
        <v>492</v>
      </c>
      <c r="B162" s="6" t="s">
        <v>493</v>
      </c>
      <c r="C162" s="6" t="s">
        <v>494</v>
      </c>
      <c r="D162" s="7" t="s">
        <v>35</v>
      </c>
      <c r="E162" s="7" t="s">
        <v>0</v>
      </c>
      <c r="F162" s="7" t="s">
        <v>0</v>
      </c>
      <c r="G162" s="7" t="s">
        <v>0</v>
      </c>
      <c r="H162" s="7" t="s">
        <v>0</v>
      </c>
      <c r="I162" s="7" t="s">
        <v>0</v>
      </c>
      <c r="J162" s="7" t="s">
        <v>0</v>
      </c>
      <c r="K162" s="7" t="s">
        <v>0</v>
      </c>
      <c r="L162" s="7" t="s">
        <v>0</v>
      </c>
      <c r="M162" s="7" t="s">
        <v>0</v>
      </c>
      <c r="N162" s="7" t="s">
        <v>0</v>
      </c>
      <c r="O162" s="7" t="s">
        <v>0</v>
      </c>
      <c r="P162" s="7" t="s">
        <v>0</v>
      </c>
      <c r="Q162" s="7" t="s">
        <v>0</v>
      </c>
      <c r="R162" s="7" t="s">
        <v>0</v>
      </c>
      <c r="S162" s="7" t="s">
        <v>0</v>
      </c>
      <c r="T162" s="7" t="s">
        <v>0</v>
      </c>
      <c r="U162" s="7" t="s">
        <v>0</v>
      </c>
      <c r="V162" s="7" t="s">
        <v>0</v>
      </c>
      <c r="W162" s="16" t="str">
        <f>HYPERLINK("http://www.aruplab.com/Testing-Information/resources/HotLines/HotLineDocs/Feb2024QHL/3017101.pdf","H")</f>
        <v>H</v>
      </c>
      <c r="X162" s="16" t="str">
        <f>HYPERLINK("http://www.aruplab.com/Testing-Information/resources/HotLines/TDMix/Feb2024QHL/3017101.xlsx","T")</f>
        <v>T</v>
      </c>
      <c r="Y162" s="16" t="str">
        <f>HYPERLINK("http://www.aruplab.com/Testing-Information/resources/HotLines/Sample_Reports/Feb2024QHL/3017101_Hemoglobin Evaluation, with Reflex to Electrophoresis and or RBC Solubility_HGBEL RFX.pdf","E")</f>
        <v>E</v>
      </c>
      <c r="Z162" s="16" t="str">
        <f>HYPERLINK("https://connect.aruplab.com/Pricing/TestPrice/3017101/D02202024","P")</f>
        <v>P</v>
      </c>
      <c r="AA162" s="8">
        <v>45342</v>
      </c>
    </row>
    <row r="163" spans="1:27" ht="30">
      <c r="A163" s="6" t="s">
        <v>495</v>
      </c>
      <c r="B163" s="6" t="s">
        <v>496</v>
      </c>
      <c r="C163" s="6" t="s">
        <v>497</v>
      </c>
      <c r="D163" s="7" t="s">
        <v>35</v>
      </c>
      <c r="E163" s="7" t="s">
        <v>0</v>
      </c>
      <c r="F163" s="7" t="s">
        <v>0</v>
      </c>
      <c r="G163" s="7" t="s">
        <v>0</v>
      </c>
      <c r="H163" s="7" t="s">
        <v>0</v>
      </c>
      <c r="I163" s="7" t="s">
        <v>0</v>
      </c>
      <c r="J163" s="7" t="s">
        <v>0</v>
      </c>
      <c r="K163" s="7" t="s">
        <v>0</v>
      </c>
      <c r="L163" s="7" t="s">
        <v>0</v>
      </c>
      <c r="M163" s="7" t="s">
        <v>0</v>
      </c>
      <c r="N163" s="7" t="s">
        <v>0</v>
      </c>
      <c r="O163" s="7" t="s">
        <v>0</v>
      </c>
      <c r="P163" s="7" t="s">
        <v>0</v>
      </c>
      <c r="Q163" s="7" t="s">
        <v>0</v>
      </c>
      <c r="R163" s="7" t="s">
        <v>0</v>
      </c>
      <c r="S163" s="7" t="s">
        <v>0</v>
      </c>
      <c r="T163" s="7" t="s">
        <v>0</v>
      </c>
      <c r="U163" s="7" t="s">
        <v>0</v>
      </c>
      <c r="V163" s="7" t="s">
        <v>0</v>
      </c>
      <c r="W163" s="16" t="str">
        <f>HYPERLINK("http://www.aruplab.com/Testing-Information/resources/HotLines/HotLineDocs/Feb2024QHL/3017156.pdf","H")</f>
        <v>H</v>
      </c>
      <c r="X163" s="16" t="str">
        <f>HYPERLINK("http://www.aruplab.com/Testing-Information/resources/HotLines/TDMix/Feb2024QHL/3017156.xlsx","T")</f>
        <v>T</v>
      </c>
      <c r="Y163" s="16" t="str">
        <f>HYPERLINK("http://www.aruplab.com/Testing-Information/resources/HotLines/Sample_Reports/Feb2024QHL/3017156_Thrombotic Risk Reflex Panel_THROMRISK.pdf","E")</f>
        <v>E</v>
      </c>
      <c r="Z163" s="16" t="str">
        <f>HYPERLINK("https://connect.aruplab.com/Pricing/TestPrice/3017156/D02202024","P")</f>
        <v>P</v>
      </c>
      <c r="AA163" s="8">
        <v>45342</v>
      </c>
    </row>
    <row r="164" spans="1:27" ht="45">
      <c r="A164" s="6" t="s">
        <v>498</v>
      </c>
      <c r="B164" s="6" t="s">
        <v>499</v>
      </c>
      <c r="C164" s="6" t="s">
        <v>500</v>
      </c>
      <c r="D164" s="7" t="s">
        <v>35</v>
      </c>
      <c r="E164" s="7" t="s">
        <v>0</v>
      </c>
      <c r="F164" s="7" t="s">
        <v>0</v>
      </c>
      <c r="G164" s="7" t="s">
        <v>0</v>
      </c>
      <c r="H164" s="7" t="s">
        <v>0</v>
      </c>
      <c r="I164" s="7" t="s">
        <v>0</v>
      </c>
      <c r="J164" s="7" t="s">
        <v>0</v>
      </c>
      <c r="K164" s="7" t="s">
        <v>0</v>
      </c>
      <c r="L164" s="7" t="s">
        <v>0</v>
      </c>
      <c r="M164" s="7" t="s">
        <v>0</v>
      </c>
      <c r="N164" s="7" t="s">
        <v>0</v>
      </c>
      <c r="O164" s="7" t="s">
        <v>0</v>
      </c>
      <c r="P164" s="7" t="s">
        <v>0</v>
      </c>
      <c r="Q164" s="7" t="s">
        <v>0</v>
      </c>
      <c r="R164" s="7" t="s">
        <v>0</v>
      </c>
      <c r="S164" s="7" t="s">
        <v>0</v>
      </c>
      <c r="T164" s="7" t="s">
        <v>0</v>
      </c>
      <c r="U164" s="7" t="s">
        <v>0</v>
      </c>
      <c r="V164" s="7" t="s">
        <v>0</v>
      </c>
      <c r="W164" s="16" t="str">
        <f>HYPERLINK("http://www.aruplab.com/Testing-Information/resources/HotLines/HotLineDocs/Feb2024QHL/3017157.pdf","H")</f>
        <v>H</v>
      </c>
      <c r="X164" s="16" t="str">
        <f>HYPERLINK("http://www.aruplab.com/Testing-Information/resources/HotLines/TDMix/Feb2024QHL/3017157.xlsx","T")</f>
        <v>T</v>
      </c>
      <c r="Y164" s="16" t="str">
        <f>HYPERLINK("http://www.aruplab.com/Testing-Information/resources/HotLines/Sample_Reports/Feb2024QHL/3017157_Antiphospholipid Syndrome Reflex Panel_ANTI PHOS.pdf","E")</f>
        <v>E</v>
      </c>
      <c r="Z164" s="16" t="str">
        <f>HYPERLINK("https://connect.aruplab.com/Pricing/TestPrice/3017157/D02202024","P")</f>
        <v>P</v>
      </c>
      <c r="AA164" s="8">
        <v>45342</v>
      </c>
    </row>
    <row r="165" spans="1:27" ht="0" hidden="1" customHeight="1"/>
    <row r="166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2024-02-21T16:13:14Z</dcterms:created>
  <dcterms:modified xsi:type="dcterms:W3CDTF">2024-02-21T18:01:43Z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2024-02-21T16:13:08Z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ba1812a7-eb58-4a03-a9be-a1a273f9378f</vt:lpwstr>
  </property>
  <property fmtid="{D5CDD505-2E9C-101B-9397-08002B2CF9AE}" pid="8" name="MSIP_Label_7528a15d-fe30-4bc2-853f-da171899c8c3_ContentBits">
    <vt:lpwstr>2</vt:lpwstr>
  </property>
</Properties>
</file>