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TDOT\LTD Team Files\Hot Line-Quarterly\2023-02\"/>
    </mc:Choice>
  </mc:AlternateContent>
  <xr:revisionPtr revIDLastSave="0" documentId="8_{3322DED5-BD68-4F7A-8B9C-5E76D6D0D862}" xr6:coauthVersionLast="47" xr6:coauthVersionMax="47" xr10:uidLastSave="{00000000-0000-0000-0000-000000000000}"/>
  <bookViews>
    <workbookView xWindow="7200" yWindow="0" windowWidth="21600" windowHeight="157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5" i="1" l="1"/>
  <c r="Y115" i="1"/>
  <c r="X115" i="1"/>
  <c r="W115" i="1"/>
  <c r="Z114" i="1"/>
  <c r="Y114" i="1"/>
  <c r="X114" i="1"/>
  <c r="W114" i="1"/>
  <c r="Z113" i="1"/>
  <c r="Y113" i="1"/>
  <c r="X113" i="1"/>
  <c r="W113" i="1"/>
  <c r="Z112" i="1"/>
  <c r="Y112" i="1"/>
  <c r="X112" i="1"/>
  <c r="W112" i="1"/>
  <c r="Z111" i="1"/>
  <c r="Y111" i="1"/>
  <c r="X111" i="1"/>
  <c r="W111" i="1"/>
  <c r="Z110" i="1"/>
  <c r="Y110" i="1"/>
  <c r="X110" i="1"/>
  <c r="W110" i="1"/>
  <c r="Z109" i="1"/>
  <c r="Y109" i="1"/>
  <c r="X109" i="1"/>
  <c r="W109" i="1"/>
  <c r="Z108" i="1"/>
  <c r="Y108" i="1"/>
  <c r="X108" i="1"/>
  <c r="W108" i="1"/>
  <c r="Z107" i="1"/>
  <c r="Y107" i="1"/>
  <c r="X107" i="1"/>
  <c r="W107" i="1"/>
  <c r="Z106" i="1"/>
  <c r="Y106" i="1"/>
  <c r="X106" i="1"/>
  <c r="W106" i="1"/>
  <c r="Z105" i="1"/>
  <c r="Y105" i="1"/>
  <c r="X105" i="1"/>
  <c r="W105" i="1"/>
  <c r="Z104" i="1"/>
  <c r="Y104" i="1"/>
  <c r="X104" i="1"/>
  <c r="W104" i="1"/>
  <c r="Z103" i="1"/>
  <c r="Y103" i="1"/>
  <c r="X103" i="1"/>
  <c r="W103" i="1"/>
  <c r="Z102" i="1"/>
  <c r="Y102" i="1"/>
  <c r="X102" i="1"/>
  <c r="W102" i="1"/>
  <c r="Z101" i="1"/>
  <c r="Y101" i="1"/>
  <c r="X101" i="1"/>
  <c r="W101" i="1"/>
  <c r="Z100" i="1"/>
  <c r="Y100" i="1"/>
  <c r="X100" i="1"/>
  <c r="W100" i="1"/>
  <c r="Z99" i="1"/>
  <c r="Y99" i="1"/>
  <c r="X99" i="1"/>
  <c r="W99" i="1"/>
  <c r="Z98" i="1"/>
  <c r="Y98" i="1"/>
  <c r="X98" i="1"/>
  <c r="W98" i="1"/>
  <c r="Z97" i="1"/>
  <c r="X97" i="1"/>
  <c r="W97" i="1"/>
  <c r="Z96" i="1"/>
  <c r="X96" i="1"/>
  <c r="W96" i="1"/>
  <c r="Z95" i="1"/>
  <c r="X95" i="1"/>
  <c r="W95" i="1"/>
  <c r="Z94" i="1"/>
  <c r="Y94" i="1"/>
  <c r="X94" i="1"/>
  <c r="W94" i="1"/>
  <c r="Z93" i="1"/>
  <c r="Y93" i="1"/>
  <c r="X93" i="1"/>
  <c r="W93" i="1"/>
  <c r="Z92" i="1"/>
  <c r="Y92" i="1"/>
  <c r="X92" i="1"/>
  <c r="W92" i="1"/>
  <c r="Z91" i="1"/>
  <c r="Y91" i="1"/>
  <c r="X91" i="1"/>
  <c r="W91" i="1"/>
  <c r="Z90" i="1"/>
  <c r="Y90" i="1"/>
  <c r="X90" i="1"/>
  <c r="W90" i="1"/>
  <c r="Z89" i="1"/>
  <c r="Y89" i="1"/>
  <c r="X89" i="1"/>
  <c r="W89" i="1"/>
  <c r="Z88" i="1"/>
  <c r="X88" i="1"/>
  <c r="W88" i="1"/>
  <c r="Z87" i="1"/>
  <c r="Y87" i="1"/>
  <c r="X87" i="1"/>
  <c r="W87" i="1"/>
  <c r="W86" i="1"/>
  <c r="Z85" i="1"/>
  <c r="Y85" i="1"/>
  <c r="X85" i="1"/>
  <c r="W85" i="1"/>
  <c r="Z84" i="1"/>
  <c r="Y84" i="1"/>
  <c r="X84" i="1"/>
  <c r="W84" i="1"/>
  <c r="W83" i="1"/>
  <c r="W82" i="1"/>
  <c r="W81" i="1"/>
  <c r="Y80" i="1"/>
  <c r="X80" i="1"/>
  <c r="W80" i="1"/>
  <c r="W79" i="1"/>
  <c r="W78" i="1"/>
  <c r="Z77" i="1"/>
  <c r="Y77" i="1"/>
  <c r="X77" i="1"/>
  <c r="W77" i="1"/>
  <c r="W76" i="1"/>
  <c r="W75" i="1"/>
  <c r="W74" i="1"/>
  <c r="W73" i="1"/>
  <c r="W72" i="1"/>
  <c r="W71" i="1"/>
  <c r="Z70" i="1"/>
  <c r="Y70" i="1"/>
  <c r="X70" i="1"/>
  <c r="W70" i="1"/>
  <c r="Y69" i="1"/>
  <c r="X69" i="1"/>
  <c r="W69" i="1"/>
  <c r="W68" i="1"/>
  <c r="W67" i="1"/>
  <c r="Y66" i="1"/>
  <c r="X66" i="1"/>
  <c r="W66" i="1"/>
  <c r="W65" i="1"/>
  <c r="W64" i="1"/>
  <c r="X63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X50" i="1"/>
  <c r="W50" i="1"/>
  <c r="X49" i="1"/>
  <c r="W49" i="1"/>
  <c r="W48" i="1"/>
  <c r="W47" i="1"/>
  <c r="W46" i="1"/>
  <c r="W45" i="1"/>
  <c r="W44" i="1"/>
  <c r="W43" i="1"/>
  <c r="W42" i="1"/>
  <c r="W41" i="1"/>
  <c r="W40" i="1"/>
  <c r="W39" i="1"/>
  <c r="X38" i="1"/>
  <c r="W38" i="1"/>
  <c r="X37" i="1"/>
  <c r="W37" i="1"/>
  <c r="W36" i="1"/>
  <c r="W35" i="1"/>
  <c r="Y34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Y9" i="1"/>
  <c r="W9" i="1"/>
</calcChain>
</file>

<file path=xl/sharedStrings.xml><?xml version="1.0" encoding="utf-8"?>
<sst xmlns="http://schemas.openxmlformats.org/spreadsheetml/2006/main" count="2665" uniqueCount="355">
  <si>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</si>
  <si>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</si>
  <si>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</si>
  <si>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</si>
  <si>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</si>
  <si>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</si>
  <si>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</si>
  <si>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</si>
  <si>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</si>
  <si>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</si>
  <si>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</si>
  <si>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</si>
  <si>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</si>
  <si>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</si>
  <si>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</si>
  <si>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</si>
  <si>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</si>
  <si>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</si>
  <si>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</si>
  <si>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</si>
  <si>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</si>
  <si>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</si>
  <si>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</si>
  <si>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</si>
  <si>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</si>
  <si>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</si>
  <si>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</si>
  <si>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</si>
  <si>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</si>
  <si>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</si>
  <si>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</si>
  <si>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</si>
  <si>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0020135</t>
  </si>
  <si>
    <t>IONCA-S</t>
  </si>
  <si>
    <t>Calcium, Ionized, Serum</t>
  </si>
  <si>
    <t>x</t>
  </si>
  <si>
    <t>0030133</t>
  </si>
  <si>
    <t>THROM COM</t>
  </si>
  <si>
    <t>Thrombotic Risk, Inherited Etiologies (Most Common) with Reflex to Factor V Leiden (Change effective as of 02/21/23: Refer to 0030095, 0030192, 0030235, 0056060, 0099869)</t>
  </si>
  <si>
    <t>0030177</t>
  </si>
  <si>
    <t>THROMUNCOM</t>
  </si>
  <si>
    <t>Thrombotic Risk, Inherited Etiologies (Uncommon) (Change effective as of 02/21/23: Refer to 0030010, 0030113, 0030215, 0030235, 0098894)</t>
  </si>
  <si>
    <t>0050085</t>
  </si>
  <si>
    <t>SMITH</t>
  </si>
  <si>
    <t>Smith (ENA) Antibody, IgG</t>
  </si>
  <si>
    <t>0050234</t>
  </si>
  <si>
    <t>WNILE IGG</t>
  </si>
  <si>
    <t>West Nile Virus Antibody, IgG by ELISA, Serum</t>
  </si>
  <si>
    <t>0050470</t>
  </si>
  <si>
    <t>RNP</t>
  </si>
  <si>
    <t>Smith/RNP (ENA) Antibody, IgG</t>
  </si>
  <si>
    <t>0050599</t>
  </si>
  <si>
    <t>SCLER</t>
  </si>
  <si>
    <t>Scleroderma (Scl-70) (ENA) Antibody, IgG</t>
  </si>
  <si>
    <t>0050652</t>
  </si>
  <si>
    <t>ENA ABS4</t>
  </si>
  <si>
    <t>Extractable Nuclear Antigen Antibodies (Smith/RNP, Smith, SSA 52, SSA 60, and SSB)</t>
  </si>
  <si>
    <t>0050692</t>
  </si>
  <si>
    <t>SSB</t>
  </si>
  <si>
    <t>SSB (La) (ENA) Antibody, IgG</t>
  </si>
  <si>
    <t>0050714</t>
  </si>
  <si>
    <t>ANTICENT</t>
  </si>
  <si>
    <t>Centromere Antibody, IgG</t>
  </si>
  <si>
    <t>0051069</t>
  </si>
  <si>
    <t>INFLU ABS</t>
  </si>
  <si>
    <t>Influenza A &amp; B Virus Antibodies, IgG &amp; IgM (Inactive as of 02/21/23: DO NOT REFER)</t>
  </si>
  <si>
    <t>0051079</t>
  </si>
  <si>
    <t>FLUB M</t>
  </si>
  <si>
    <t>Influenza B Virus Antibody, IgM (Inactive as of 02/21/23: DO NOT REFER)</t>
  </si>
  <si>
    <t>0051081</t>
  </si>
  <si>
    <t>FLUA M</t>
  </si>
  <si>
    <t>Influenza A Virus Antibody, IgM (Inactive as of 02/21/23: DO NOT REFER )</t>
  </si>
  <si>
    <t>0051352</t>
  </si>
  <si>
    <t>EBV QNT</t>
  </si>
  <si>
    <t>Epstein-Barr Virus by Quantitative PCR (Change effective as of 02/21/23: Refer to 3006079 in the February Hotline)</t>
  </si>
  <si>
    <t>0051668</t>
  </si>
  <si>
    <t>CONN</t>
  </si>
  <si>
    <t>Connective Tissue Diseases Profile</t>
  </si>
  <si>
    <t>0055076</t>
  </si>
  <si>
    <t>HYPER PRO</t>
  </si>
  <si>
    <t>Hypersensitivity Pneumonitis I (Change effective as of 02/21/2023: Refer to 3006065 in the Feb Hotline)</t>
  </si>
  <si>
    <t>0060052</t>
  </si>
  <si>
    <t>PNEUMST</t>
  </si>
  <si>
    <t>Pneumocystis jirovecii DFA</t>
  </si>
  <si>
    <t>0065058</t>
  </si>
  <si>
    <t>V ENTTYP</t>
  </si>
  <si>
    <t>Enterovirus Typing (Inactive as of 02/21/23)</t>
  </si>
  <si>
    <t>0065121</t>
  </si>
  <si>
    <t>PARVO G</t>
  </si>
  <si>
    <t>Parvovirus B19 Antibody, IgG</t>
  </si>
  <si>
    <t>0070135</t>
  </si>
  <si>
    <t>T3 UP</t>
  </si>
  <si>
    <t>T3 Uptake Change effective as of 02/21/23: Refer to 3005977 in the February Hotline</t>
  </si>
  <si>
    <t>0070140</t>
  </si>
  <si>
    <t>T4</t>
  </si>
  <si>
    <t>Thyroxine Change effective as of 02/21/23: Refer to 3005978 in the February Hotline</t>
  </si>
  <si>
    <t>0070141</t>
  </si>
  <si>
    <t>T7</t>
  </si>
  <si>
    <t>Thyroid Panel Change effective as of 02/21/23: Refer to 3005976 in the February Hotline</t>
  </si>
  <si>
    <t>0090067</t>
  </si>
  <si>
    <t>BK QNT</t>
  </si>
  <si>
    <t>BK Virus, Quantitative PCR (Change effective as of 02/21/23: Refer to 3006075, 3006076 in the February Hotline)</t>
  </si>
  <si>
    <t>0093097</t>
  </si>
  <si>
    <t>DEN G</t>
  </si>
  <si>
    <t>Dengue Fever Virus Antibody, IgG</t>
  </si>
  <si>
    <t>0098457</t>
  </si>
  <si>
    <t>CHYLO FL</t>
  </si>
  <si>
    <t>Chylomicron Screen, Body Fluid (Change effective as of 02/21/23: Refer to 3005996 in the February Hotline)</t>
  </si>
  <si>
    <t>0098727</t>
  </si>
  <si>
    <t>ALPHA 2A</t>
  </si>
  <si>
    <t>Alpha-2-Antiplasmin, Activity</t>
  </si>
  <si>
    <t>0099249</t>
  </si>
  <si>
    <t>RIBPP</t>
  </si>
  <si>
    <t>Ribosomal P Protein Antibody</t>
  </si>
  <si>
    <t>0099592</t>
  </si>
  <si>
    <t>ANTI-JO</t>
  </si>
  <si>
    <t>Jo-1 Antibody, IgG</t>
  </si>
  <si>
    <t>2002290</t>
  </si>
  <si>
    <t>CHR LKB</t>
  </si>
  <si>
    <t>Chromosome Analysis, Leukemic Blood</t>
  </si>
  <si>
    <t>2002292</t>
  </si>
  <si>
    <t>CHR BM</t>
  </si>
  <si>
    <t>Chromosome Analysis, Bone Marrow</t>
  </si>
  <si>
    <t>2002304</t>
  </si>
  <si>
    <t>BK QNT BLD</t>
  </si>
  <si>
    <t>BK Virus, Quantitative PCR, Blood (Change effective as of 02/21/23: Refer to 3006076 in the February Hotline)</t>
  </si>
  <si>
    <t>2002310</t>
  </si>
  <si>
    <t>BK QNT URN</t>
  </si>
  <si>
    <t>BK Virus, Quantitative PCR, Urine (Change effective as of 02/21/23: Refer to 3006075 in the February Hotline)</t>
  </si>
  <si>
    <t>2002357</t>
  </si>
  <si>
    <t>JAK2 EX12</t>
  </si>
  <si>
    <t>JAK2 Exon 12 Mutation Analysis by PCR</t>
  </si>
  <si>
    <t>2004421</t>
  </si>
  <si>
    <t>FLUA PAN</t>
  </si>
  <si>
    <t>Influenza A Virus Antibodies, IgG &amp; IgM (Inactive as of 02/21/23: DO NOT REFER)</t>
  </si>
  <si>
    <t>2004422</t>
  </si>
  <si>
    <t>FLUB PAN</t>
  </si>
  <si>
    <t>Influenza B Virus Antibodies, IgG &amp; IgM (Inactive as of 02/21/23: DO NOT REFER)</t>
  </si>
  <si>
    <t>2004598</t>
  </si>
  <si>
    <t>LEGIONFA</t>
  </si>
  <si>
    <t>Legionella pneumophila DFA</t>
  </si>
  <si>
    <t>2005730</t>
  </si>
  <si>
    <t>EVPEHV</t>
  </si>
  <si>
    <t>Enterovirus and Parechovirus by PCR (Change effective as of 02/21/23: Refer to 0050249, 2005731 in the February Hotline)</t>
  </si>
  <si>
    <t>2005792</t>
  </si>
  <si>
    <t>HB CASCADE</t>
  </si>
  <si>
    <t>Hemoglobin Evaluation Reflexive Cascade</t>
  </si>
  <si>
    <t>2005924</t>
  </si>
  <si>
    <t>CONGO R SS</t>
  </si>
  <si>
    <t>Special Stain, Congo Red</t>
  </si>
  <si>
    <t>2006193</t>
  </si>
  <si>
    <t>BCELL SCRN</t>
  </si>
  <si>
    <t>B-Cell Clonality Screening (IgH and IgK) by PCR</t>
  </si>
  <si>
    <t>2007130</t>
  </si>
  <si>
    <t>BM REFLEX</t>
  </si>
  <si>
    <t>Chromosome Analysis, Bone Marrow with Reflex to Genomic Microarray</t>
  </si>
  <si>
    <t>2007131</t>
  </si>
  <si>
    <t>LKB REFLEX</t>
  </si>
  <si>
    <t>Chromosome Analysis, Leukemic Blood with Reflex to Genomic Microarray</t>
  </si>
  <si>
    <t>2007132</t>
  </si>
  <si>
    <t>BRAF HCL</t>
  </si>
  <si>
    <t>BRAF V600E Mutation Detection in Hairy Cell Leukemia by Real-Time PCR, Quantitative</t>
  </si>
  <si>
    <t>2007469</t>
  </si>
  <si>
    <t>FLUTYPEPCR</t>
  </si>
  <si>
    <t>Influenza A Virus H1/H3 Subtype by PCR (Inactive as of 02/21/23)</t>
  </si>
  <si>
    <t>2008863</t>
  </si>
  <si>
    <t>HPE PAN FE</t>
  </si>
  <si>
    <t>Holoprosencephaly Panel, Sequencing and Deletion/Duplication, Fetal</t>
  </si>
  <si>
    <t>2008915</t>
  </si>
  <si>
    <t>ENCEPH</t>
  </si>
  <si>
    <t>Encephalitis Panel with Reflex to Herpes Simplex Virus Types 1 and 2 Glycoprotein G-Specific Antibodies, IgG, Serum</t>
  </si>
  <si>
    <t>2008916</t>
  </si>
  <si>
    <t>ENCEPHCSF</t>
  </si>
  <si>
    <t>Encephalitis Panel with Reflex to Herpes Simplex Virus Types 1 and 2 Glycoprotein G-Specific Antibodies, IgG, CSF</t>
  </si>
  <si>
    <t>2010673</t>
  </si>
  <si>
    <t>CALR</t>
  </si>
  <si>
    <t>CALR (Calreticulin) Exon 9 Mutation Analysis by PCR</t>
  </si>
  <si>
    <t>2010769</t>
  </si>
  <si>
    <t>NOONAN FE</t>
  </si>
  <si>
    <t>Noonan Spectrum Disorders Panel, Sequencing, Fetal</t>
  </si>
  <si>
    <t>2011660</t>
  </si>
  <si>
    <t>PARAMICPCR</t>
  </si>
  <si>
    <t>Gastrointestinal Parasite and Microsporidia by PCR (Change effective as of 02/21/22: Refer to 2011150, 2011626)</t>
  </si>
  <si>
    <t>2011708</t>
  </si>
  <si>
    <t>HBA FGA</t>
  </si>
  <si>
    <t>Alpha Globin (HBA1 and HBA2) Sequencing and Deletion/Duplication</t>
  </si>
  <si>
    <t>2012010</t>
  </si>
  <si>
    <t>SKEL FE</t>
  </si>
  <si>
    <t>Skeletal Dysplasia Panel, Sequencing and Deletion/Duplication, Fetal</t>
  </si>
  <si>
    <t>2012049</t>
  </si>
  <si>
    <t>HLA B1502</t>
  </si>
  <si>
    <t>HLA-B*15:02 Genotyping, Carbamazepine Hypersensitivity</t>
  </si>
  <si>
    <t>2012074</t>
  </si>
  <si>
    <t>SSA RO</t>
  </si>
  <si>
    <t>SSA 52 and 60 (Ro) (ENA) Antibodies, IgG</t>
  </si>
  <si>
    <t>2013444</t>
  </si>
  <si>
    <t>SMA DD FE</t>
  </si>
  <si>
    <t>Spinal Muscular Atrophy (SMA) Copy Number Analysis, Fetal</t>
  </si>
  <si>
    <t>3000460</t>
  </si>
  <si>
    <t>SMITH_RNP</t>
  </si>
  <si>
    <t>Smith and Smith/RNP (ENA) Antibodies, IgG</t>
  </si>
  <si>
    <t>3000472</t>
  </si>
  <si>
    <t>TOXOCA AB</t>
  </si>
  <si>
    <t>Toxocara Antibody by ELISA (Change effective as of 02/21/23: Refer to 3006066 in the February Hotline)</t>
  </si>
  <si>
    <t>3000477</t>
  </si>
  <si>
    <t>HYPER PAN</t>
  </si>
  <si>
    <t>Hypersensitivity Pneumonitis Panel</t>
  </si>
  <si>
    <t>3000539</t>
  </si>
  <si>
    <t>IMATINIB</t>
  </si>
  <si>
    <t>Imatinib (Inactive as of 02/21/23)</t>
  </si>
  <si>
    <t>3001431</t>
  </si>
  <si>
    <t>ENCEPH EXT</t>
  </si>
  <si>
    <t>Autoimmune Encephalitis Extended Panel, Serum (Change effective as of 02/21/2023: Refer to 3006050 in the Feb Hotline)</t>
  </si>
  <si>
    <t>3001561</t>
  </si>
  <si>
    <t>HYPEREXT</t>
  </si>
  <si>
    <t>Hypersensitivity Pneumonitis Extended Panel (Farmer's Lung Panel)</t>
  </si>
  <si>
    <t>3001633</t>
  </si>
  <si>
    <t>CNSCAN NGS</t>
  </si>
  <si>
    <t>Hereditary Central Nervous System Cancer Panel, Sequencing and Deletion/Duplication</t>
  </si>
  <si>
    <t>3001648</t>
  </si>
  <si>
    <t>GBA FGS</t>
  </si>
  <si>
    <t>Gaucher Disease (GBA) Sequencing</t>
  </si>
  <si>
    <t>3001784</t>
  </si>
  <si>
    <t>ILD PANEL</t>
  </si>
  <si>
    <t>Interstitial Lung Disease Autoantibody Panel</t>
  </si>
  <si>
    <t>3001957</t>
  </si>
  <si>
    <t>HBG FGS</t>
  </si>
  <si>
    <t>Gamma Globin (HBG1 and HBG2) Sequencing</t>
  </si>
  <si>
    <t>3002096</t>
  </si>
  <si>
    <t>TSC NGS FE</t>
  </si>
  <si>
    <t>Tuberous Sclerosis Complex Panel, Sequencing and Deletion/Duplication, Fetal</t>
  </si>
  <si>
    <t>3002479</t>
  </si>
  <si>
    <t>LIVER PAN</t>
  </si>
  <si>
    <t>Autoimmune Liver Disease Reflexive Panel</t>
  </si>
  <si>
    <t>3002480</t>
  </si>
  <si>
    <t>BILIARY CH</t>
  </si>
  <si>
    <t>Primary Biliary Cholangitis Panel</t>
  </si>
  <si>
    <t>3002673</t>
  </si>
  <si>
    <t>MELCAN NGS</t>
  </si>
  <si>
    <t>Hereditary Melanoma Panel, Sequencing and Deletion/Duplication</t>
  </si>
  <si>
    <t>3002787</t>
  </si>
  <si>
    <t>AENCEPHCSF</t>
  </si>
  <si>
    <t>Autoimmune Encephalitis Reflexive Panel, CSF (Change effective as of 02/21/2023: Refer to 3006049 in the Feb Hotline)</t>
  </si>
  <si>
    <t>3002887</t>
  </si>
  <si>
    <t>NEURORCSF</t>
  </si>
  <si>
    <t>Autoimmune Neurologic Disease Reflexive Panel, CSF (Change effective as of 02/21/23: Refer to 3006052 in the Feb Hotline)</t>
  </si>
  <si>
    <t>3003279</t>
  </si>
  <si>
    <t>GIPPCR</t>
  </si>
  <si>
    <t>Gastrointestinal Pathogens Panel by PCR</t>
  </si>
  <si>
    <t>3004070</t>
  </si>
  <si>
    <t>NEURO R3</t>
  </si>
  <si>
    <t>Autoimmune Neurologic Disease Reflexive Panel, Serum (Change effective as of 02/21/2023: Refer to 3006051 in the Feb Hotline)</t>
  </si>
  <si>
    <t>3004277</t>
  </si>
  <si>
    <t>MSIPCR</t>
  </si>
  <si>
    <t>Microsatellite Instability (MSI) HNPCC/Lynch Syndrome by PCR</t>
  </si>
  <si>
    <t>3004308</t>
  </si>
  <si>
    <t>MLH1 PCR</t>
  </si>
  <si>
    <t>MLH1 Promoter Methylation</t>
  </si>
  <si>
    <t>3004508</t>
  </si>
  <si>
    <t>CMVNGS4</t>
  </si>
  <si>
    <t>Cytomegalovirus Drug Resistance by Next Generation Sequencing, Ganciclovir, Foscarnet, Cidofovir, and Maribavir</t>
  </si>
  <si>
    <t>3004509</t>
  </si>
  <si>
    <t>CMVNGS</t>
  </si>
  <si>
    <t>Cytomegalovirus Drug Resistance by Next Generation Sequencing, Letermovir</t>
  </si>
  <si>
    <t>3004550</t>
  </si>
  <si>
    <t>BG NGS FE</t>
  </si>
  <si>
    <t>Beta Globin (HBB) Sequencing, Fetal</t>
  </si>
  <si>
    <t>3004615</t>
  </si>
  <si>
    <t>CMVNGS5</t>
  </si>
  <si>
    <t>Cytomegalovirus Drug Resistance by Next Generation Sequencing, Ganciclovir, Foscarnet, Cidofovir, Maribavir, and Letermovir</t>
  </si>
  <si>
    <t>3005900</t>
  </si>
  <si>
    <t>PHOX2B IHC</t>
  </si>
  <si>
    <t>PHOX2B by Immunohistochemistry</t>
  </si>
  <si>
    <t>3005912</t>
  </si>
  <si>
    <t>PGLPCC NGS</t>
  </si>
  <si>
    <t>Hereditary Paraganglioma-Pheochromocytoma Expanded Panel, Sequencing and Deletion/Duplication</t>
  </si>
  <si>
    <t>3005916</t>
  </si>
  <si>
    <t>CIC FISH</t>
  </si>
  <si>
    <t>CIC (19q13.2) Gene Rearrangement by FISH</t>
  </si>
  <si>
    <t>3005944</t>
  </si>
  <si>
    <t>THYCAN NGS</t>
  </si>
  <si>
    <t>Hereditary Thyroid Cancer Panel, Sequencing and Deletion/Duplication</t>
  </si>
  <si>
    <t>3005960</t>
  </si>
  <si>
    <t>C5 FUNCT</t>
  </si>
  <si>
    <t>Complement C5, Functional</t>
  </si>
  <si>
    <t>3005961</t>
  </si>
  <si>
    <t>C5 INH PAN</t>
  </si>
  <si>
    <t>C5 Inhibitors Drug Monitoring Panel</t>
  </si>
  <si>
    <t>3005963</t>
  </si>
  <si>
    <t>GASCAN NGS</t>
  </si>
  <si>
    <t>Hereditary Gastric Cancer Panel, Sequencing and Deletion/Duplication</t>
  </si>
  <si>
    <t>3005976</t>
  </si>
  <si>
    <t>FTIP</t>
  </si>
  <si>
    <t>Free Thyroxine Index Panel</t>
  </si>
  <si>
    <t>3005977</t>
  </si>
  <si>
    <t>T UPTAKE</t>
  </si>
  <si>
    <t>T Uptake</t>
  </si>
  <si>
    <t>3005978</t>
  </si>
  <si>
    <t>T4 TOTAL</t>
  </si>
  <si>
    <t>Thyroxine, Total T4</t>
  </si>
  <si>
    <t>3005996</t>
  </si>
  <si>
    <t>CHYLO RFLX</t>
  </si>
  <si>
    <t>Triglycerides Body Fluid with Reflex to Chylomicron Electrophoresis</t>
  </si>
  <si>
    <t>3006003</t>
  </si>
  <si>
    <t>GABA-A CSF</t>
  </si>
  <si>
    <t>Gamma-Aminobutyric Acid Receptor, Type A (GABA-AR) Antibody, IgG by CBA-IFA with Reflex to Titer, CSF</t>
  </si>
  <si>
    <t>3006008</t>
  </si>
  <si>
    <t>GABA-A SER</t>
  </si>
  <si>
    <t>Gamma-Aminobutyric Acid Receptor, Type A (GABA-AR) Antibody, IgG by CBA-IFA with Reflex to Titer, Serum</t>
  </si>
  <si>
    <t>3006013</t>
  </si>
  <si>
    <t>IGLON5 CSF</t>
  </si>
  <si>
    <t>IgLON Family Member 5 (IgLON5) Antibody, IgG by CBA-IFA With Reflex to Titer, CSF</t>
  </si>
  <si>
    <t>3006018</t>
  </si>
  <si>
    <t>IGLON5 SER</t>
  </si>
  <si>
    <t>IgLON Family Member 5 (IgLON5) Antibody, IgG by CBA-IFA With Reflex to Titer, Serum</t>
  </si>
  <si>
    <t>3006023</t>
  </si>
  <si>
    <t>ITPR1 CSF</t>
  </si>
  <si>
    <t>Inositol 1,4,5-Trisphosphate Receptor Type 1 (ITPR1) Antibody, IgG by CBA-IFA With Reflex to Titer, CSF</t>
  </si>
  <si>
    <t>3006031</t>
  </si>
  <si>
    <t>ITPR1 SER</t>
  </si>
  <si>
    <t>Inositol 1,4,5-Trisphosphate Receptor Type 1 (ITPR1) Antibody, IgG by CBA-IFA With Reflex to Titer, Serum</t>
  </si>
  <si>
    <t>3006039</t>
  </si>
  <si>
    <t>MGLUR1 CSF</t>
  </si>
  <si>
    <t>Metabotropic Glutamate Receptor 1 (mGluR1) Antibody, IgG by CBA-IFA With Reflex to Titer, CSF</t>
  </si>
  <si>
    <t>3006044</t>
  </si>
  <si>
    <t>MGLUR1 SER</t>
  </si>
  <si>
    <t>Metabotropic Glutamate Receptor 1 (mGluR1) Antibody, IgG by CBA-IFA With Reflex to Titer, Serum</t>
  </si>
  <si>
    <t>3006049</t>
  </si>
  <si>
    <t>AE CSF</t>
  </si>
  <si>
    <t>Autoimmune Encephalitis Reflex Panel, CSF</t>
  </si>
  <si>
    <t>3006050</t>
  </si>
  <si>
    <t>ENCEPHEXT2</t>
  </si>
  <si>
    <t>Autoimmune Encephalitis Extended Panel, Serum</t>
  </si>
  <si>
    <t>3006051</t>
  </si>
  <si>
    <t>NEURO R4</t>
  </si>
  <si>
    <t>Autoimmune Neurologic Disease Panel with Reflex, Serum</t>
  </si>
  <si>
    <t>3006052</t>
  </si>
  <si>
    <t>NEURORCSF2</t>
  </si>
  <si>
    <t>Autoimmune Neurologic Disease Panel With Reflex, CSF</t>
  </si>
  <si>
    <t>3006065</t>
  </si>
  <si>
    <t>HYPER 1</t>
  </si>
  <si>
    <t>Hypersensitivity Pneumonitis 1</t>
  </si>
  <si>
    <t>3006066</t>
  </si>
  <si>
    <t>TOXOCARA G</t>
  </si>
  <si>
    <t>Toxocara Antibodies, IgG by ELISA</t>
  </si>
  <si>
    <t>3006075</t>
  </si>
  <si>
    <t>BKQ U</t>
  </si>
  <si>
    <t>BK Virus by Quantitative NAAT, Urine</t>
  </si>
  <si>
    <t>3006076</t>
  </si>
  <si>
    <t>BKQ P</t>
  </si>
  <si>
    <t>BK Virus by Quantitative NAAT, Plasma</t>
  </si>
  <si>
    <t>3006079</t>
  </si>
  <si>
    <t>EBVQ</t>
  </si>
  <si>
    <t>Epstein-Barr Virus by Quantitative NAAT, Plasma</t>
  </si>
  <si>
    <t>Effective as of February 21,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</si>
</sst>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7" fillId="0" borderId="1" xfId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left" vertical="top" readingOrder="1"/>
    </xf>
    <xf numFmtId="0" fontId="1" fillId="0" borderId="0" xfId="0" applyFont="1" applyAlignment="1">
      <alignment horizontal="left" vertical="top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16"/>
  <sheetViews>
    <sheetView showGridLines="0" tabSelected="1" workbookViewId="0">
      <pane ySplit="3" topLeftCell="A4" activePane="bottomLeft" state="frozen"/>
      <selection pane="bottomLeft" activeCell="W121" sqref="W12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3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36" customHeight="1">
      <c r="A2" s="11"/>
      <c r="B2" s="11"/>
      <c r="C2" s="11"/>
      <c r="D2" s="14" t="s">
        <v>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45" customHeight="1">
      <c r="A3" s="13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7.25">
      <c r="A4" s="15" t="s">
        <v>354</v>
      </c>
      <c r="B4" s="16"/>
      <c r="C4" s="16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10" t="s">
        <v>2</v>
      </c>
      <c r="B5" s="11"/>
      <c r="C5" s="11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2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8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30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35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35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9" t="str">
        <f>HYPERLINK("http://www.aruplab.com/Testing-Information/resources/HotLines/HotLineDocs/Feb2023QHL/0020135.pdf","H")</f>
        <v>H</v>
      </c>
      <c r="X9" s="7" t="s">
        <v>0</v>
      </c>
      <c r="Y9" s="9" t="str">
        <f>HYPERLINK("http://www.aruplab.com/Testing-Information/resources/HotLines/Sample_Reports/Feb2023QHL/0020135_Calcium, Ionized, Serum_IONCA-S.pdf","E")</f>
        <v>E</v>
      </c>
      <c r="Z9" s="7" t="s">
        <v>0</v>
      </c>
      <c r="AA9" s="8">
        <v>44978</v>
      </c>
    </row>
    <row r="10" spans="1:27" ht="15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35</v>
      </c>
      <c r="V10" s="7" t="s">
        <v>0</v>
      </c>
      <c r="W10" s="9" t="str">
        <f>HYPERLINK("http://www.aruplab.com/Testing-Information/resources/HotLines/HotLineDocs/Feb2023QHL/2023.01.06 Feb Quarterly Hotline Inactivations.pdf","H")</f>
        <v>H</v>
      </c>
      <c r="X10" s="7" t="s">
        <v>0</v>
      </c>
      <c r="Y10" s="7" t="s">
        <v>0</v>
      </c>
      <c r="Z10" s="7" t="s">
        <v>0</v>
      </c>
      <c r="AA10" s="8">
        <v>44978</v>
      </c>
    </row>
    <row r="11" spans="1:27" ht="120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35</v>
      </c>
      <c r="V11" s="7" t="s">
        <v>0</v>
      </c>
      <c r="W11" s="9" t="str">
        <f>HYPERLINK("http://www.aruplab.com/Testing-Information/resources/HotLines/HotLineDocs/Feb2023QHL/2023.01.06 Feb Quarterly Hotline Inactivations.pdf","H")</f>
        <v>H</v>
      </c>
      <c r="X11" s="7" t="s">
        <v>0</v>
      </c>
      <c r="Y11" s="7" t="s">
        <v>0</v>
      </c>
      <c r="Z11" s="7" t="s">
        <v>0</v>
      </c>
      <c r="AA11" s="8">
        <v>44978</v>
      </c>
    </row>
    <row r="12" spans="1:27" ht="30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35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9" t="str">
        <f>HYPERLINK("http://www.aruplab.com/Testing-Information/resources/HotLines/HotLineDocs/Feb2023QHL/0050085.pdf","H")</f>
        <v>H</v>
      </c>
      <c r="X12" s="7" t="s">
        <v>0</v>
      </c>
      <c r="Y12" s="7" t="s">
        <v>0</v>
      </c>
      <c r="Z12" s="7" t="s">
        <v>0</v>
      </c>
      <c r="AA12" s="8">
        <v>44978</v>
      </c>
    </row>
    <row r="13" spans="1:27" ht="4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35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9" t="str">
        <f>HYPERLINK("http://www.aruplab.com/Testing-Information/resources/HotLines/HotLineDocs/Feb2023QHL/0050234.pdf","H")</f>
        <v>H</v>
      </c>
      <c r="X13" s="7" t="s">
        <v>0</v>
      </c>
      <c r="Y13" s="7" t="s">
        <v>0</v>
      </c>
      <c r="Z13" s="7" t="s">
        <v>0</v>
      </c>
      <c r="AA13" s="8">
        <v>44978</v>
      </c>
    </row>
    <row r="14" spans="1:27" ht="30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35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9" t="str">
        <f>HYPERLINK("http://www.aruplab.com/Testing-Information/resources/HotLines/HotLineDocs/Feb2023QHL/0050470.pdf","H")</f>
        <v>H</v>
      </c>
      <c r="X14" s="7" t="s">
        <v>0</v>
      </c>
      <c r="Y14" s="7" t="s">
        <v>0</v>
      </c>
      <c r="Z14" s="7" t="s">
        <v>0</v>
      </c>
      <c r="AA14" s="8">
        <v>44978</v>
      </c>
    </row>
    <row r="15" spans="1:27" ht="30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35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9" t="str">
        <f>HYPERLINK("http://www.aruplab.com/Testing-Information/resources/HotLines/HotLineDocs/Feb2023QHL/0050599.pdf","H")</f>
        <v>H</v>
      </c>
      <c r="X15" s="7" t="s">
        <v>0</v>
      </c>
      <c r="Y15" s="7" t="s">
        <v>0</v>
      </c>
      <c r="Z15" s="7" t="s">
        <v>0</v>
      </c>
      <c r="AA15" s="8">
        <v>44978</v>
      </c>
    </row>
    <row r="16" spans="1:27" ht="7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35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9" t="str">
        <f>HYPERLINK("http://www.aruplab.com/Testing-Information/resources/HotLines/HotLineDocs/Feb2023QHL/0050652.pdf","H")</f>
        <v>H</v>
      </c>
      <c r="X16" s="7" t="s">
        <v>0</v>
      </c>
      <c r="Y16" s="7" t="s">
        <v>0</v>
      </c>
      <c r="Z16" s="7" t="s">
        <v>0</v>
      </c>
      <c r="AA16" s="8">
        <v>44978</v>
      </c>
    </row>
    <row r="17" spans="1:27" ht="30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35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9" t="str">
        <f>HYPERLINK("http://www.aruplab.com/Testing-Information/resources/HotLines/HotLineDocs/Feb2023QHL/0050692.pdf","H")</f>
        <v>H</v>
      </c>
      <c r="X17" s="7" t="s">
        <v>0</v>
      </c>
      <c r="Y17" s="7" t="s">
        <v>0</v>
      </c>
      <c r="Z17" s="7" t="s">
        <v>0</v>
      </c>
      <c r="AA17" s="8">
        <v>44978</v>
      </c>
    </row>
    <row r="18" spans="1:27" ht="30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35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9" t="str">
        <f>HYPERLINK("http://www.aruplab.com/Testing-Information/resources/HotLines/HotLineDocs/Feb2023QHL/0050714.pdf","H")</f>
        <v>H</v>
      </c>
      <c r="X18" s="7" t="s">
        <v>0</v>
      </c>
      <c r="Y18" s="7" t="s">
        <v>0</v>
      </c>
      <c r="Z18" s="7" t="s">
        <v>0</v>
      </c>
      <c r="AA18" s="8">
        <v>44978</v>
      </c>
    </row>
    <row r="19" spans="1:27" ht="7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35</v>
      </c>
      <c r="W19" s="9" t="str">
        <f>HYPERLINK("http://www.aruplab.com/Testing-Information/resources/HotLines/HotLineDocs/Feb2023QHL/2023.01.06 Feb Quarterly Hotline Inactivations.pdf","H")</f>
        <v>H</v>
      </c>
      <c r="X19" s="7" t="s">
        <v>0</v>
      </c>
      <c r="Y19" s="7" t="s">
        <v>0</v>
      </c>
      <c r="Z19" s="7" t="s">
        <v>0</v>
      </c>
      <c r="AA19" s="8">
        <v>44978</v>
      </c>
    </row>
    <row r="20" spans="1:27" ht="7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35</v>
      </c>
      <c r="W20" s="9" t="str">
        <f>HYPERLINK("http://www.aruplab.com/Testing-Information/resources/HotLines/HotLineDocs/Feb2023QHL/2023.01.06 Feb Quarterly Hotline Inactivations.pdf","H")</f>
        <v>H</v>
      </c>
      <c r="X20" s="7" t="s">
        <v>0</v>
      </c>
      <c r="Y20" s="7" t="s">
        <v>0</v>
      </c>
      <c r="Z20" s="7" t="s">
        <v>0</v>
      </c>
      <c r="AA20" s="8">
        <v>44978</v>
      </c>
    </row>
    <row r="21" spans="1:27" ht="75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35</v>
      </c>
      <c r="W21" s="9" t="str">
        <f>HYPERLINK("http://www.aruplab.com/Testing-Information/resources/HotLines/HotLineDocs/Feb2023QHL/2023.01.06 Feb Quarterly Hotline Inactivations.pdf","H")</f>
        <v>H</v>
      </c>
      <c r="X21" s="7" t="s">
        <v>0</v>
      </c>
      <c r="Y21" s="7" t="s">
        <v>0</v>
      </c>
      <c r="Z21" s="7" t="s">
        <v>0</v>
      </c>
      <c r="AA21" s="8">
        <v>44978</v>
      </c>
    </row>
    <row r="22" spans="1:27" ht="90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35</v>
      </c>
      <c r="V22" s="7" t="s">
        <v>0</v>
      </c>
      <c r="W22" s="9" t="str">
        <f>HYPERLINK("http://www.aruplab.com/Testing-Information/resources/HotLines/HotLineDocs/Feb2023QHL/2023.01.06 Feb Quarterly Hotline Inactivations.pdf","H")</f>
        <v>H</v>
      </c>
      <c r="X22" s="7" t="s">
        <v>0</v>
      </c>
      <c r="Y22" s="7" t="s">
        <v>0</v>
      </c>
      <c r="Z22" s="7" t="s">
        <v>0</v>
      </c>
      <c r="AA22" s="8">
        <v>44978</v>
      </c>
    </row>
    <row r="23" spans="1:27" ht="30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35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0</v>
      </c>
      <c r="V23" s="7" t="s">
        <v>0</v>
      </c>
      <c r="W23" s="9" t="str">
        <f>HYPERLINK("http://www.aruplab.com/Testing-Information/resources/HotLines/HotLineDocs/Feb2023QHL/0051668.pdf","H")</f>
        <v>H</v>
      </c>
      <c r="X23" s="7" t="s">
        <v>0</v>
      </c>
      <c r="Y23" s="7" t="s">
        <v>0</v>
      </c>
      <c r="Z23" s="7" t="s">
        <v>0</v>
      </c>
      <c r="AA23" s="8">
        <v>44978</v>
      </c>
    </row>
    <row r="24" spans="1:27" ht="90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35</v>
      </c>
      <c r="V24" s="7" t="s">
        <v>0</v>
      </c>
      <c r="W24" s="9" t="str">
        <f>HYPERLINK("http://www.aruplab.com/Testing-Information/resources/HotLines/HotLineDocs/Feb2023QHL/2023.01.06 Feb Quarterly Hotline Inactivations.pdf","H")</f>
        <v>H</v>
      </c>
      <c r="X24" s="7" t="s">
        <v>0</v>
      </c>
      <c r="Y24" s="7" t="s">
        <v>0</v>
      </c>
      <c r="Z24" s="7" t="s">
        <v>0</v>
      </c>
      <c r="AA24" s="8">
        <v>44978</v>
      </c>
    </row>
    <row r="25" spans="1:27" ht="30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35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9" t="str">
        <f>HYPERLINK("http://www.aruplab.com/Testing-Information/resources/HotLines/HotLineDocs/Feb2023QHL/0060052.pdf","H")</f>
        <v>H</v>
      </c>
      <c r="X25" s="7" t="s">
        <v>0</v>
      </c>
      <c r="Y25" s="7" t="s">
        <v>0</v>
      </c>
      <c r="Z25" s="7" t="s">
        <v>0</v>
      </c>
      <c r="AA25" s="8">
        <v>44978</v>
      </c>
    </row>
    <row r="26" spans="1:27" ht="45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0</v>
      </c>
      <c r="G26" s="7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35</v>
      </c>
      <c r="W26" s="9" t="str">
        <f>HYPERLINK("http://www.aruplab.com/Testing-Information/resources/HotLines/HotLineDocs/Feb2023QHL/2023.01.06 Feb Quarterly Hotline Inactivations.pdf","H")</f>
        <v>H</v>
      </c>
      <c r="X26" s="7" t="s">
        <v>0</v>
      </c>
      <c r="Y26" s="7" t="s">
        <v>0</v>
      </c>
      <c r="Z26" s="7" t="s">
        <v>0</v>
      </c>
      <c r="AA26" s="8">
        <v>44978</v>
      </c>
    </row>
    <row r="27" spans="1:27" ht="30">
      <c r="A27" s="6" t="s">
        <v>87</v>
      </c>
      <c r="B27" s="6" t="s">
        <v>88</v>
      </c>
      <c r="C27" s="6" t="s">
        <v>89</v>
      </c>
      <c r="D27" s="7" t="s">
        <v>0</v>
      </c>
      <c r="E27" s="7" t="s">
        <v>0</v>
      </c>
      <c r="F27" s="7" t="s">
        <v>0</v>
      </c>
      <c r="G27" s="7" t="s">
        <v>0</v>
      </c>
      <c r="H27" s="7" t="s">
        <v>35</v>
      </c>
      <c r="I27" s="7" t="s">
        <v>0</v>
      </c>
      <c r="J27" s="7" t="s">
        <v>0</v>
      </c>
      <c r="K27" s="7" t="s">
        <v>0</v>
      </c>
      <c r="L27" s="7" t="s">
        <v>0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9" t="str">
        <f>HYPERLINK("http://www.aruplab.com/Testing-Information/resources/HotLines/HotLineDocs/Feb2023QHL/0065121.pdf","H")</f>
        <v>H</v>
      </c>
      <c r="X27" s="7" t="s">
        <v>0</v>
      </c>
      <c r="Y27" s="7" t="s">
        <v>0</v>
      </c>
      <c r="Z27" s="7" t="s">
        <v>0</v>
      </c>
      <c r="AA27" s="8">
        <v>44978</v>
      </c>
    </row>
    <row r="28" spans="1:27" ht="75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35</v>
      </c>
      <c r="V28" s="7" t="s">
        <v>0</v>
      </c>
      <c r="W28" s="9" t="str">
        <f>HYPERLINK("http://www.aruplab.com/Testing-Information/resources/HotLines/HotLineDocs/Feb2023QHL/2023.01.06 Feb Quarterly Hotline Inactivations.pdf","H")</f>
        <v>H</v>
      </c>
      <c r="X28" s="7" t="s">
        <v>0</v>
      </c>
      <c r="Y28" s="7" t="s">
        <v>0</v>
      </c>
      <c r="Z28" s="7" t="s">
        <v>0</v>
      </c>
      <c r="AA28" s="8">
        <v>44978</v>
      </c>
    </row>
    <row r="29" spans="1:27" ht="75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35</v>
      </c>
      <c r="V29" s="7" t="s">
        <v>0</v>
      </c>
      <c r="W29" s="9" t="str">
        <f>HYPERLINK("http://www.aruplab.com/Testing-Information/resources/HotLines/HotLineDocs/Feb2023QHL/2023.01.06 Feb Quarterly Hotline Inactivations.pdf","H")</f>
        <v>H</v>
      </c>
      <c r="X29" s="7" t="s">
        <v>0</v>
      </c>
      <c r="Y29" s="7" t="s">
        <v>0</v>
      </c>
      <c r="Z29" s="7" t="s">
        <v>0</v>
      </c>
      <c r="AA29" s="8">
        <v>44978</v>
      </c>
    </row>
    <row r="30" spans="1:27" ht="75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35</v>
      </c>
      <c r="V30" s="7" t="s">
        <v>0</v>
      </c>
      <c r="W30" s="9" t="str">
        <f>HYPERLINK("http://www.aruplab.com/Testing-Information/resources/HotLines/HotLineDocs/Feb2023QHL/2023.01.06 Feb Quarterly Hotline Inactivations.pdf","H")</f>
        <v>H</v>
      </c>
      <c r="X30" s="7" t="s">
        <v>0</v>
      </c>
      <c r="Y30" s="7" t="s">
        <v>0</v>
      </c>
      <c r="Z30" s="7" t="s">
        <v>0</v>
      </c>
      <c r="AA30" s="8">
        <v>44978</v>
      </c>
    </row>
    <row r="31" spans="1:27" ht="75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0</v>
      </c>
      <c r="F31" s="7" t="s">
        <v>0</v>
      </c>
      <c r="G31" s="7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35</v>
      </c>
      <c r="V31" s="7" t="s">
        <v>0</v>
      </c>
      <c r="W31" s="9" t="str">
        <f>HYPERLINK("http://www.aruplab.com/Testing-Information/resources/HotLines/HotLineDocs/Feb2023QHL/2023.01.06 Feb Quarterly Hotline Inactivations.pdf","H")</f>
        <v>H</v>
      </c>
      <c r="X31" s="7" t="s">
        <v>0</v>
      </c>
      <c r="Y31" s="7" t="s">
        <v>0</v>
      </c>
      <c r="Z31" s="7" t="s">
        <v>0</v>
      </c>
      <c r="AA31" s="8">
        <v>44978</v>
      </c>
    </row>
    <row r="32" spans="1:27" ht="30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35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9" t="str">
        <f>HYPERLINK("http://www.aruplab.com/Testing-Information/resources/HotLines/HotLineDocs/Feb2023QHL/0093097.pdf","H")</f>
        <v>H</v>
      </c>
      <c r="X32" s="7" t="s">
        <v>0</v>
      </c>
      <c r="Y32" s="7" t="s">
        <v>0</v>
      </c>
      <c r="Z32" s="7" t="s">
        <v>0</v>
      </c>
      <c r="AA32" s="8">
        <v>44978</v>
      </c>
    </row>
    <row r="33" spans="1:27" ht="90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35</v>
      </c>
      <c r="V33" s="7" t="s">
        <v>0</v>
      </c>
      <c r="W33" s="9" t="str">
        <f>HYPERLINK("http://www.aruplab.com/Testing-Information/resources/HotLines/HotLineDocs/Feb2023QHL/2023.01.06 Feb Quarterly Hotline Inactivations.pdf","H")</f>
        <v>H</v>
      </c>
      <c r="X33" s="7" t="s">
        <v>0</v>
      </c>
      <c r="Y33" s="7" t="s">
        <v>0</v>
      </c>
      <c r="Z33" s="7" t="s">
        <v>0</v>
      </c>
      <c r="AA33" s="8">
        <v>44978</v>
      </c>
    </row>
    <row r="34" spans="1:27" ht="30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35</v>
      </c>
      <c r="G34" s="7" t="s">
        <v>0</v>
      </c>
      <c r="H34" s="7" t="s">
        <v>35</v>
      </c>
      <c r="I34" s="7" t="s">
        <v>0</v>
      </c>
      <c r="J34" s="7" t="s">
        <v>0</v>
      </c>
      <c r="K34" s="7" t="s">
        <v>35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9" t="str">
        <f>HYPERLINK("http://www.aruplab.com/Testing-Information/resources/HotLines/HotLineDocs/Feb2023QHL/0098727.pdf","H")</f>
        <v>H</v>
      </c>
      <c r="X34" s="7" t="s">
        <v>0</v>
      </c>
      <c r="Y34" s="9" t="str">
        <f>HYPERLINK("http://www.aruplab.com/Testing-Information/resources/HotLines/Sample_Reports/Feb2023QHL/0098727_Alpha-2-Antiplasmin, Activity_ALPHA 2A.pdf","E")</f>
        <v>E</v>
      </c>
      <c r="Z34" s="7" t="s">
        <v>0</v>
      </c>
      <c r="AA34" s="8">
        <v>44978</v>
      </c>
    </row>
    <row r="35" spans="1:27" ht="30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0</v>
      </c>
      <c r="F35" s="7" t="s">
        <v>0</v>
      </c>
      <c r="G35" s="7" t="s">
        <v>0</v>
      </c>
      <c r="H35" s="7" t="s">
        <v>35</v>
      </c>
      <c r="I35" s="7" t="s">
        <v>0</v>
      </c>
      <c r="J35" s="7" t="s">
        <v>0</v>
      </c>
      <c r="K35" s="7" t="s">
        <v>0</v>
      </c>
      <c r="L35" s="7" t="s">
        <v>0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9" t="str">
        <f>HYPERLINK("http://www.aruplab.com/Testing-Information/resources/HotLines/HotLineDocs/Feb2023QHL/0099249.pdf","H")</f>
        <v>H</v>
      </c>
      <c r="X35" s="7" t="s">
        <v>0</v>
      </c>
      <c r="Y35" s="7" t="s">
        <v>0</v>
      </c>
      <c r="Z35" s="7" t="s">
        <v>0</v>
      </c>
      <c r="AA35" s="8">
        <v>44978</v>
      </c>
    </row>
    <row r="36" spans="1:27">
      <c r="A36" s="6" t="s">
        <v>114</v>
      </c>
      <c r="B36" s="6" t="s">
        <v>115</v>
      </c>
      <c r="C36" s="6" t="s">
        <v>116</v>
      </c>
      <c r="D36" s="7" t="s">
        <v>0</v>
      </c>
      <c r="E36" s="7" t="s">
        <v>0</v>
      </c>
      <c r="F36" s="7" t="s">
        <v>0</v>
      </c>
      <c r="G36" s="7" t="s">
        <v>0</v>
      </c>
      <c r="H36" s="7" t="s">
        <v>35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9" t="str">
        <f>HYPERLINK("http://www.aruplab.com/Testing-Information/resources/HotLines/HotLineDocs/Feb2023QHL/0099592.pdf","H")</f>
        <v>H</v>
      </c>
      <c r="X36" s="7" t="s">
        <v>0</v>
      </c>
      <c r="Y36" s="7" t="s">
        <v>0</v>
      </c>
      <c r="Z36" s="7" t="s">
        <v>0</v>
      </c>
      <c r="AA36" s="8">
        <v>44978</v>
      </c>
    </row>
    <row r="37" spans="1:27" ht="30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35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9" t="str">
        <f>HYPERLINK("http://www.aruplab.com/Testing-Information/resources/HotLines/HotLineDocs/Feb2023QHL/2002290.pdf","H")</f>
        <v>H</v>
      </c>
      <c r="X37" s="9" t="str">
        <f>HYPERLINK("http://www.aruplab.com/Testing-Information/resources/HotLines/TDMix/Feb2023QHL/2002290.xlsx","T")</f>
        <v>T</v>
      </c>
      <c r="Y37" s="7" t="s">
        <v>0</v>
      </c>
      <c r="Z37" s="7" t="s">
        <v>0</v>
      </c>
      <c r="AA37" s="8">
        <v>44978</v>
      </c>
    </row>
    <row r="38" spans="1:27" ht="30">
      <c r="A38" s="6" t="s">
        <v>120</v>
      </c>
      <c r="B38" s="6" t="s">
        <v>121</v>
      </c>
      <c r="C38" s="6" t="s">
        <v>122</v>
      </c>
      <c r="D38" s="7" t="s">
        <v>0</v>
      </c>
      <c r="E38" s="7" t="s">
        <v>0</v>
      </c>
      <c r="F38" s="7" t="s">
        <v>0</v>
      </c>
      <c r="G38" s="7" t="s">
        <v>0</v>
      </c>
      <c r="H38" s="7" t="s">
        <v>0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35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9" t="str">
        <f>HYPERLINK("http://www.aruplab.com/Testing-Information/resources/HotLines/HotLineDocs/Feb2023QHL/2002292.pdf","H")</f>
        <v>H</v>
      </c>
      <c r="X38" s="9" t="str">
        <f>HYPERLINK("http://www.aruplab.com/Testing-Information/resources/HotLines/TDMix/Feb2023QHL/2002292.xlsx","T")</f>
        <v>T</v>
      </c>
      <c r="Y38" s="7" t="s">
        <v>0</v>
      </c>
      <c r="Z38" s="7" t="s">
        <v>0</v>
      </c>
      <c r="AA38" s="8">
        <v>44978</v>
      </c>
    </row>
    <row r="39" spans="1:27" ht="90">
      <c r="A39" s="6" t="s">
        <v>123</v>
      </c>
      <c r="B39" s="6" t="s">
        <v>124</v>
      </c>
      <c r="C39" s="6" t="s">
        <v>125</v>
      </c>
      <c r="D39" s="7" t="s">
        <v>0</v>
      </c>
      <c r="E39" s="7" t="s">
        <v>0</v>
      </c>
      <c r="F39" s="7" t="s">
        <v>0</v>
      </c>
      <c r="G39" s="7" t="s">
        <v>0</v>
      </c>
      <c r="H39" s="7" t="s">
        <v>0</v>
      </c>
      <c r="I39" s="7" t="s">
        <v>0</v>
      </c>
      <c r="J39" s="7" t="s">
        <v>0</v>
      </c>
      <c r="K39" s="7" t="s">
        <v>0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35</v>
      </c>
      <c r="V39" s="7" t="s">
        <v>0</v>
      </c>
      <c r="W39" s="9" t="str">
        <f>HYPERLINK("http://www.aruplab.com/Testing-Information/resources/HotLines/HotLineDocs/Feb2023QHL/2023.01.06 Feb Quarterly Hotline Inactivations.pdf","H")</f>
        <v>H</v>
      </c>
      <c r="X39" s="7" t="s">
        <v>0</v>
      </c>
      <c r="Y39" s="7" t="s">
        <v>0</v>
      </c>
      <c r="Z39" s="7" t="s">
        <v>0</v>
      </c>
      <c r="AA39" s="8">
        <v>44978</v>
      </c>
    </row>
    <row r="40" spans="1:27" ht="90">
      <c r="A40" s="6" t="s">
        <v>126</v>
      </c>
      <c r="B40" s="6" t="s">
        <v>127</v>
      </c>
      <c r="C40" s="6" t="s">
        <v>128</v>
      </c>
      <c r="D40" s="7" t="s">
        <v>0</v>
      </c>
      <c r="E40" s="7" t="s">
        <v>0</v>
      </c>
      <c r="F40" s="7" t="s">
        <v>0</v>
      </c>
      <c r="G40" s="7" t="s">
        <v>0</v>
      </c>
      <c r="H40" s="7" t="s">
        <v>0</v>
      </c>
      <c r="I40" s="7" t="s">
        <v>0</v>
      </c>
      <c r="J40" s="7" t="s">
        <v>0</v>
      </c>
      <c r="K40" s="7" t="s">
        <v>0</v>
      </c>
      <c r="L40" s="7" t="s">
        <v>0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35</v>
      </c>
      <c r="V40" s="7" t="s">
        <v>0</v>
      </c>
      <c r="W40" s="9" t="str">
        <f>HYPERLINK("http://www.aruplab.com/Testing-Information/resources/HotLines/HotLineDocs/Feb2023QHL/2023.01.06 Feb Quarterly Hotline Inactivations.pdf","H")</f>
        <v>H</v>
      </c>
      <c r="X40" s="7" t="s">
        <v>0</v>
      </c>
      <c r="Y40" s="7" t="s">
        <v>0</v>
      </c>
      <c r="Z40" s="7" t="s">
        <v>0</v>
      </c>
      <c r="AA40" s="8">
        <v>44978</v>
      </c>
    </row>
    <row r="41" spans="1:27" ht="45">
      <c r="A41" s="6" t="s">
        <v>129</v>
      </c>
      <c r="B41" s="6" t="s">
        <v>130</v>
      </c>
      <c r="C41" s="6" t="s">
        <v>131</v>
      </c>
      <c r="D41" s="7" t="s">
        <v>0</v>
      </c>
      <c r="E41" s="7" t="s">
        <v>0</v>
      </c>
      <c r="F41" s="7" t="s">
        <v>35</v>
      </c>
      <c r="G41" s="7" t="s">
        <v>0</v>
      </c>
      <c r="H41" s="7" t="s">
        <v>0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9" t="str">
        <f>HYPERLINK("http://www.aruplab.com/Testing-Information/resources/HotLines/HotLineDocs/Feb2023QHL/2002357.pdf","H")</f>
        <v>H</v>
      </c>
      <c r="X41" s="7" t="s">
        <v>0</v>
      </c>
      <c r="Y41" s="7" t="s">
        <v>0</v>
      </c>
      <c r="Z41" s="7" t="s">
        <v>0</v>
      </c>
      <c r="AA41" s="8">
        <v>44978</v>
      </c>
    </row>
    <row r="42" spans="1:27" ht="75">
      <c r="A42" s="6" t="s">
        <v>132</v>
      </c>
      <c r="B42" s="6" t="s">
        <v>133</v>
      </c>
      <c r="C42" s="6" t="s">
        <v>134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0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35</v>
      </c>
      <c r="W42" s="9" t="str">
        <f>HYPERLINK("http://www.aruplab.com/Testing-Information/resources/HotLines/HotLineDocs/Feb2023QHL/2023.01.06 Feb Quarterly Hotline Inactivations.pdf","H")</f>
        <v>H</v>
      </c>
      <c r="X42" s="7" t="s">
        <v>0</v>
      </c>
      <c r="Y42" s="7" t="s">
        <v>0</v>
      </c>
      <c r="Z42" s="7" t="s">
        <v>0</v>
      </c>
      <c r="AA42" s="8">
        <v>44978</v>
      </c>
    </row>
    <row r="43" spans="1:27" ht="75">
      <c r="A43" s="6" t="s">
        <v>135</v>
      </c>
      <c r="B43" s="6" t="s">
        <v>136</v>
      </c>
      <c r="C43" s="6" t="s">
        <v>137</v>
      </c>
      <c r="D43" s="7" t="s">
        <v>0</v>
      </c>
      <c r="E43" s="7" t="s">
        <v>0</v>
      </c>
      <c r="F43" s="7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0</v>
      </c>
      <c r="T43" s="7" t="s">
        <v>0</v>
      </c>
      <c r="U43" s="7" t="s">
        <v>0</v>
      </c>
      <c r="V43" s="7" t="s">
        <v>35</v>
      </c>
      <c r="W43" s="9" t="str">
        <f>HYPERLINK("http://www.aruplab.com/Testing-Information/resources/HotLines/HotLineDocs/Feb2023QHL/2023.01.06 Feb Quarterly Hotline Inactivations.pdf","H")</f>
        <v>H</v>
      </c>
      <c r="X43" s="7" t="s">
        <v>0</v>
      </c>
      <c r="Y43" s="7" t="s">
        <v>0</v>
      </c>
      <c r="Z43" s="7" t="s">
        <v>0</v>
      </c>
      <c r="AA43" s="8">
        <v>44978</v>
      </c>
    </row>
    <row r="44" spans="1:27" ht="30">
      <c r="A44" s="6" t="s">
        <v>138</v>
      </c>
      <c r="B44" s="6" t="s">
        <v>139</v>
      </c>
      <c r="C44" s="6" t="s">
        <v>140</v>
      </c>
      <c r="D44" s="7" t="s">
        <v>0</v>
      </c>
      <c r="E44" s="7" t="s">
        <v>0</v>
      </c>
      <c r="F44" s="7" t="s">
        <v>0</v>
      </c>
      <c r="G44" s="7" t="s">
        <v>0</v>
      </c>
      <c r="H44" s="7" t="s">
        <v>35</v>
      </c>
      <c r="I44" s="7" t="s">
        <v>0</v>
      </c>
      <c r="J44" s="7" t="s">
        <v>0</v>
      </c>
      <c r="K44" s="7" t="s">
        <v>0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0</v>
      </c>
      <c r="V44" s="7" t="s">
        <v>0</v>
      </c>
      <c r="W44" s="9" t="str">
        <f>HYPERLINK("http://www.aruplab.com/Testing-Information/resources/HotLines/HotLineDocs/Feb2023QHL/2004598.pdf","H")</f>
        <v>H</v>
      </c>
      <c r="X44" s="7" t="s">
        <v>0</v>
      </c>
      <c r="Y44" s="7" t="s">
        <v>0</v>
      </c>
      <c r="Z44" s="7" t="s">
        <v>0</v>
      </c>
      <c r="AA44" s="8">
        <v>44978</v>
      </c>
    </row>
    <row r="45" spans="1:27" ht="90">
      <c r="A45" s="6" t="s">
        <v>141</v>
      </c>
      <c r="B45" s="6" t="s">
        <v>142</v>
      </c>
      <c r="C45" s="6" t="s">
        <v>143</v>
      </c>
      <c r="D45" s="7" t="s">
        <v>0</v>
      </c>
      <c r="E45" s="7" t="s">
        <v>0</v>
      </c>
      <c r="F45" s="7" t="s">
        <v>0</v>
      </c>
      <c r="G45" s="7" t="s">
        <v>0</v>
      </c>
      <c r="H45" s="7" t="s">
        <v>0</v>
      </c>
      <c r="I45" s="7" t="s">
        <v>0</v>
      </c>
      <c r="J45" s="7" t="s">
        <v>0</v>
      </c>
      <c r="K45" s="7" t="s">
        <v>0</v>
      </c>
      <c r="L45" s="7" t="s">
        <v>0</v>
      </c>
      <c r="M45" s="7" t="s">
        <v>0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7" t="s">
        <v>35</v>
      </c>
      <c r="V45" s="7" t="s">
        <v>0</v>
      </c>
      <c r="W45" s="9" t="str">
        <f>HYPERLINK("http://www.aruplab.com/Testing-Information/resources/HotLines/HotLineDocs/Feb2023QHL/2023.01.06 Feb Quarterly Hotline Inactivations.pdf","H")</f>
        <v>H</v>
      </c>
      <c r="X45" s="7" t="s">
        <v>0</v>
      </c>
      <c r="Y45" s="7" t="s">
        <v>0</v>
      </c>
      <c r="Z45" s="7" t="s">
        <v>0</v>
      </c>
      <c r="AA45" s="8">
        <v>44978</v>
      </c>
    </row>
    <row r="46" spans="1:27" ht="30">
      <c r="A46" s="6" t="s">
        <v>144</v>
      </c>
      <c r="B46" s="6" t="s">
        <v>145</v>
      </c>
      <c r="C46" s="6" t="s">
        <v>146</v>
      </c>
      <c r="D46" s="7" t="s">
        <v>0</v>
      </c>
      <c r="E46" s="7" t="s">
        <v>0</v>
      </c>
      <c r="F46" s="7" t="s">
        <v>35</v>
      </c>
      <c r="G46" s="7" t="s">
        <v>0</v>
      </c>
      <c r="H46" s="7" t="s">
        <v>0</v>
      </c>
      <c r="I46" s="7" t="s">
        <v>0</v>
      </c>
      <c r="J46" s="7" t="s">
        <v>0</v>
      </c>
      <c r="K46" s="7" t="s">
        <v>0</v>
      </c>
      <c r="L46" s="7" t="s">
        <v>0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0</v>
      </c>
      <c r="T46" s="7" t="s">
        <v>0</v>
      </c>
      <c r="U46" s="7" t="s">
        <v>0</v>
      </c>
      <c r="V46" s="7" t="s">
        <v>0</v>
      </c>
      <c r="W46" s="9" t="str">
        <f>HYPERLINK("http://www.aruplab.com/Testing-Information/resources/HotLines/HotLineDocs/Feb2023QHL/2005792.pdf","H")</f>
        <v>H</v>
      </c>
      <c r="X46" s="7" t="s">
        <v>0</v>
      </c>
      <c r="Y46" s="7" t="s">
        <v>0</v>
      </c>
      <c r="Z46" s="7" t="s">
        <v>0</v>
      </c>
      <c r="AA46" s="8">
        <v>44978</v>
      </c>
    </row>
    <row r="47" spans="1:27" ht="30">
      <c r="A47" s="6" t="s">
        <v>147</v>
      </c>
      <c r="B47" s="6" t="s">
        <v>148</v>
      </c>
      <c r="C47" s="6" t="s">
        <v>149</v>
      </c>
      <c r="D47" s="7" t="s">
        <v>0</v>
      </c>
      <c r="E47" s="7" t="s">
        <v>0</v>
      </c>
      <c r="F47" s="7" t="s">
        <v>35</v>
      </c>
      <c r="G47" s="7" t="s">
        <v>0</v>
      </c>
      <c r="H47" s="7" t="s">
        <v>0</v>
      </c>
      <c r="I47" s="7" t="s">
        <v>0</v>
      </c>
      <c r="J47" s="7" t="s">
        <v>0</v>
      </c>
      <c r="K47" s="7" t="s">
        <v>0</v>
      </c>
      <c r="L47" s="7" t="s">
        <v>0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9" t="str">
        <f>HYPERLINK("http://www.aruplab.com/Testing-Information/resources/HotLines/HotLineDocs/Feb2023QHL/2005924.pdf","H")</f>
        <v>H</v>
      </c>
      <c r="X47" s="7" t="s">
        <v>0</v>
      </c>
      <c r="Y47" s="7" t="s">
        <v>0</v>
      </c>
      <c r="Z47" s="7" t="s">
        <v>0</v>
      </c>
      <c r="AA47" s="8">
        <v>44978</v>
      </c>
    </row>
    <row r="48" spans="1:27" ht="45">
      <c r="A48" s="6" t="s">
        <v>150</v>
      </c>
      <c r="B48" s="6" t="s">
        <v>151</v>
      </c>
      <c r="C48" s="6" t="s">
        <v>152</v>
      </c>
      <c r="D48" s="7" t="s">
        <v>0</v>
      </c>
      <c r="E48" s="7" t="s">
        <v>0</v>
      </c>
      <c r="F48" s="7" t="s">
        <v>35</v>
      </c>
      <c r="G48" s="7" t="s">
        <v>0</v>
      </c>
      <c r="H48" s="7" t="s">
        <v>0</v>
      </c>
      <c r="I48" s="7" t="s">
        <v>0</v>
      </c>
      <c r="J48" s="7" t="s">
        <v>0</v>
      </c>
      <c r="K48" s="7" t="s">
        <v>0</v>
      </c>
      <c r="L48" s="7" t="s">
        <v>0</v>
      </c>
      <c r="M48" s="7" t="s">
        <v>0</v>
      </c>
      <c r="N48" s="7" t="s">
        <v>0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0</v>
      </c>
      <c r="T48" s="7" t="s">
        <v>0</v>
      </c>
      <c r="U48" s="7" t="s">
        <v>0</v>
      </c>
      <c r="V48" s="7" t="s">
        <v>0</v>
      </c>
      <c r="W48" s="9" t="str">
        <f>HYPERLINK("http://www.aruplab.com/Testing-Information/resources/HotLines/HotLineDocs/Feb2023QHL/2006193.pdf","H")</f>
        <v>H</v>
      </c>
      <c r="X48" s="7" t="s">
        <v>0</v>
      </c>
      <c r="Y48" s="7" t="s">
        <v>0</v>
      </c>
      <c r="Z48" s="7" t="s">
        <v>0</v>
      </c>
      <c r="AA48" s="8">
        <v>44978</v>
      </c>
    </row>
    <row r="49" spans="1:27" ht="60">
      <c r="A49" s="6" t="s">
        <v>153</v>
      </c>
      <c r="B49" s="6" t="s">
        <v>154</v>
      </c>
      <c r="C49" s="6" t="s">
        <v>155</v>
      </c>
      <c r="D49" s="7" t="s">
        <v>0</v>
      </c>
      <c r="E49" s="7" t="s">
        <v>0</v>
      </c>
      <c r="F49" s="7" t="s">
        <v>0</v>
      </c>
      <c r="G49" s="7" t="s">
        <v>0</v>
      </c>
      <c r="H49" s="7" t="s">
        <v>0</v>
      </c>
      <c r="I49" s="7" t="s">
        <v>0</v>
      </c>
      <c r="J49" s="7" t="s">
        <v>0</v>
      </c>
      <c r="K49" s="7" t="s">
        <v>0</v>
      </c>
      <c r="L49" s="7" t="s">
        <v>0</v>
      </c>
      <c r="M49" s="7" t="s">
        <v>0</v>
      </c>
      <c r="N49" s="7" t="s">
        <v>35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9" t="str">
        <f>HYPERLINK("http://www.aruplab.com/Testing-Information/resources/HotLines/HotLineDocs/Feb2023QHL/2007130.pdf","H")</f>
        <v>H</v>
      </c>
      <c r="X49" s="9" t="str">
        <f>HYPERLINK("http://www.aruplab.com/Testing-Information/resources/HotLines/TDMix/Feb2023QHL/2007130.xlsx","T")</f>
        <v>T</v>
      </c>
      <c r="Y49" s="7" t="s">
        <v>0</v>
      </c>
      <c r="Z49" s="7" t="s">
        <v>0</v>
      </c>
      <c r="AA49" s="8">
        <v>44978</v>
      </c>
    </row>
    <row r="50" spans="1:27" ht="60">
      <c r="A50" s="6" t="s">
        <v>156</v>
      </c>
      <c r="B50" s="6" t="s">
        <v>157</v>
      </c>
      <c r="C50" s="6" t="s">
        <v>158</v>
      </c>
      <c r="D50" s="7" t="s">
        <v>0</v>
      </c>
      <c r="E50" s="7" t="s">
        <v>0</v>
      </c>
      <c r="F50" s="7" t="s">
        <v>0</v>
      </c>
      <c r="G50" s="7" t="s">
        <v>0</v>
      </c>
      <c r="H50" s="7" t="s">
        <v>0</v>
      </c>
      <c r="I50" s="7" t="s">
        <v>0</v>
      </c>
      <c r="J50" s="7" t="s">
        <v>0</v>
      </c>
      <c r="K50" s="7" t="s">
        <v>0</v>
      </c>
      <c r="L50" s="7" t="s">
        <v>0</v>
      </c>
      <c r="M50" s="7" t="s">
        <v>0</v>
      </c>
      <c r="N50" s="7" t="s">
        <v>35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9" t="str">
        <f>HYPERLINK("http://www.aruplab.com/Testing-Information/resources/HotLines/HotLineDocs/Feb2023QHL/2007131.pdf","H")</f>
        <v>H</v>
      </c>
      <c r="X50" s="9" t="str">
        <f>HYPERLINK("http://www.aruplab.com/Testing-Information/resources/HotLines/TDMix/Feb2023QHL/2007131.xlsx","T")</f>
        <v>T</v>
      </c>
      <c r="Y50" s="7" t="s">
        <v>0</v>
      </c>
      <c r="Z50" s="7" t="s">
        <v>0</v>
      </c>
      <c r="AA50" s="8">
        <v>44978</v>
      </c>
    </row>
    <row r="51" spans="1:27" ht="75">
      <c r="A51" s="6" t="s">
        <v>159</v>
      </c>
      <c r="B51" s="6" t="s">
        <v>160</v>
      </c>
      <c r="C51" s="6" t="s">
        <v>161</v>
      </c>
      <c r="D51" s="7" t="s">
        <v>0</v>
      </c>
      <c r="E51" s="7" t="s">
        <v>0</v>
      </c>
      <c r="F51" s="7" t="s">
        <v>35</v>
      </c>
      <c r="G51" s="7" t="s">
        <v>0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0</v>
      </c>
      <c r="T51" s="7" t="s">
        <v>0</v>
      </c>
      <c r="U51" s="7" t="s">
        <v>0</v>
      </c>
      <c r="V51" s="7" t="s">
        <v>0</v>
      </c>
      <c r="W51" s="9" t="str">
        <f>HYPERLINK("http://www.aruplab.com/Testing-Information/resources/HotLines/HotLineDocs/Feb2023QHL/2007132.pdf","H")</f>
        <v>H</v>
      </c>
      <c r="X51" s="7" t="s">
        <v>0</v>
      </c>
      <c r="Y51" s="7" t="s">
        <v>0</v>
      </c>
      <c r="Z51" s="7" t="s">
        <v>0</v>
      </c>
      <c r="AA51" s="8">
        <v>44978</v>
      </c>
    </row>
    <row r="52" spans="1:27" ht="60">
      <c r="A52" s="6" t="s">
        <v>162</v>
      </c>
      <c r="B52" s="6" t="s">
        <v>163</v>
      </c>
      <c r="C52" s="6" t="s">
        <v>164</v>
      </c>
      <c r="D52" s="7" t="s">
        <v>0</v>
      </c>
      <c r="E52" s="7" t="s">
        <v>0</v>
      </c>
      <c r="F52" s="7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7" t="s">
        <v>0</v>
      </c>
      <c r="L52" s="7" t="s">
        <v>0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35</v>
      </c>
      <c r="W52" s="9" t="str">
        <f>HYPERLINK("http://www.aruplab.com/Testing-Information/resources/HotLines/HotLineDocs/Feb2023QHL/2023.01.06 Feb Quarterly Hotline Inactivations.pdf","H")</f>
        <v>H</v>
      </c>
      <c r="X52" s="7" t="s">
        <v>0</v>
      </c>
      <c r="Y52" s="7" t="s">
        <v>0</v>
      </c>
      <c r="Z52" s="7" t="s">
        <v>0</v>
      </c>
      <c r="AA52" s="8">
        <v>44978</v>
      </c>
    </row>
    <row r="53" spans="1:27" ht="60">
      <c r="A53" s="6" t="s">
        <v>165</v>
      </c>
      <c r="B53" s="6" t="s">
        <v>166</v>
      </c>
      <c r="C53" s="6" t="s">
        <v>167</v>
      </c>
      <c r="D53" s="7" t="s">
        <v>0</v>
      </c>
      <c r="E53" s="7" t="s">
        <v>0</v>
      </c>
      <c r="F53" s="7" t="s">
        <v>35</v>
      </c>
      <c r="G53" s="7" t="s">
        <v>0</v>
      </c>
      <c r="H53" s="7" t="s">
        <v>35</v>
      </c>
      <c r="I53" s="7" t="s">
        <v>35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9" t="str">
        <f>HYPERLINK("http://www.aruplab.com/Testing-Information/resources/HotLines/HotLineDocs/Feb2023QHL/2008863.pdf","H")</f>
        <v>H</v>
      </c>
      <c r="X53" s="7" t="s">
        <v>0</v>
      </c>
      <c r="Y53" s="7" t="s">
        <v>0</v>
      </c>
      <c r="Z53" s="7" t="s">
        <v>0</v>
      </c>
      <c r="AA53" s="8">
        <v>44978</v>
      </c>
    </row>
    <row r="54" spans="1:27" ht="90">
      <c r="A54" s="6" t="s">
        <v>168</v>
      </c>
      <c r="B54" s="6" t="s">
        <v>169</v>
      </c>
      <c r="C54" s="6" t="s">
        <v>170</v>
      </c>
      <c r="D54" s="7" t="s">
        <v>0</v>
      </c>
      <c r="E54" s="7" t="s">
        <v>0</v>
      </c>
      <c r="F54" s="7" t="s">
        <v>35</v>
      </c>
      <c r="G54" s="7" t="s">
        <v>35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0</v>
      </c>
      <c r="T54" s="7" t="s">
        <v>0</v>
      </c>
      <c r="U54" s="7" t="s">
        <v>0</v>
      </c>
      <c r="V54" s="7" t="s">
        <v>0</v>
      </c>
      <c r="W54" s="9" t="str">
        <f>HYPERLINK("http://www.aruplab.com/Testing-Information/resources/HotLines/HotLineDocs/Feb2023QHL/2008915.pdf","H")</f>
        <v>H</v>
      </c>
      <c r="X54" s="7" t="s">
        <v>0</v>
      </c>
      <c r="Y54" s="7" t="s">
        <v>0</v>
      </c>
      <c r="Z54" s="7" t="s">
        <v>0</v>
      </c>
      <c r="AA54" s="8">
        <v>44978</v>
      </c>
    </row>
    <row r="55" spans="1:27" ht="90">
      <c r="A55" s="6" t="s">
        <v>171</v>
      </c>
      <c r="B55" s="6" t="s">
        <v>172</v>
      </c>
      <c r="C55" s="6" t="s">
        <v>173</v>
      </c>
      <c r="D55" s="7" t="s">
        <v>0</v>
      </c>
      <c r="E55" s="7" t="s">
        <v>0</v>
      </c>
      <c r="F55" s="7" t="s">
        <v>35</v>
      </c>
      <c r="G55" s="7" t="s">
        <v>35</v>
      </c>
      <c r="H55" s="7" t="s">
        <v>0</v>
      </c>
      <c r="I55" s="7" t="s">
        <v>0</v>
      </c>
      <c r="J55" s="7" t="s">
        <v>0</v>
      </c>
      <c r="K55" s="7" t="s">
        <v>0</v>
      </c>
      <c r="L55" s="7" t="s">
        <v>0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9" t="str">
        <f>HYPERLINK("http://www.aruplab.com/Testing-Information/resources/HotLines/HotLineDocs/Feb2023QHL/2008916.pdf","H")</f>
        <v>H</v>
      </c>
      <c r="X55" s="7" t="s">
        <v>0</v>
      </c>
      <c r="Y55" s="7" t="s">
        <v>0</v>
      </c>
      <c r="Z55" s="7" t="s">
        <v>0</v>
      </c>
      <c r="AA55" s="8">
        <v>44978</v>
      </c>
    </row>
    <row r="56" spans="1:27" ht="45">
      <c r="A56" s="6" t="s">
        <v>174</v>
      </c>
      <c r="B56" s="6" t="s">
        <v>175</v>
      </c>
      <c r="C56" s="6" t="s">
        <v>176</v>
      </c>
      <c r="D56" s="7" t="s">
        <v>0</v>
      </c>
      <c r="E56" s="7" t="s">
        <v>0</v>
      </c>
      <c r="F56" s="7" t="s">
        <v>35</v>
      </c>
      <c r="G56" s="7" t="s">
        <v>0</v>
      </c>
      <c r="H56" s="7" t="s">
        <v>0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9" t="str">
        <f>HYPERLINK("http://www.aruplab.com/Testing-Information/resources/HotLines/HotLineDocs/Feb2023QHL/2010673.pdf","H")</f>
        <v>H</v>
      </c>
      <c r="X56" s="7" t="s">
        <v>0</v>
      </c>
      <c r="Y56" s="7" t="s">
        <v>0</v>
      </c>
      <c r="Z56" s="7" t="s">
        <v>0</v>
      </c>
      <c r="AA56" s="8">
        <v>44978</v>
      </c>
    </row>
    <row r="57" spans="1:27" ht="45">
      <c r="A57" s="6" t="s">
        <v>177</v>
      </c>
      <c r="B57" s="6" t="s">
        <v>178</v>
      </c>
      <c r="C57" s="6" t="s">
        <v>179</v>
      </c>
      <c r="D57" s="7" t="s">
        <v>0</v>
      </c>
      <c r="E57" s="7" t="s">
        <v>0</v>
      </c>
      <c r="F57" s="7" t="s">
        <v>35</v>
      </c>
      <c r="G57" s="7" t="s">
        <v>0</v>
      </c>
      <c r="H57" s="7" t="s">
        <v>35</v>
      </c>
      <c r="I57" s="7" t="s">
        <v>35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0</v>
      </c>
      <c r="V57" s="7" t="s">
        <v>0</v>
      </c>
      <c r="W57" s="9" t="str">
        <f>HYPERLINK("http://www.aruplab.com/Testing-Information/resources/HotLines/HotLineDocs/Feb2023QHL/2010769.pdf","H")</f>
        <v>H</v>
      </c>
      <c r="X57" s="7" t="s">
        <v>0</v>
      </c>
      <c r="Y57" s="7" t="s">
        <v>0</v>
      </c>
      <c r="Z57" s="7" t="s">
        <v>0</v>
      </c>
      <c r="AA57" s="8">
        <v>44978</v>
      </c>
    </row>
    <row r="58" spans="1:27" ht="90">
      <c r="A58" s="6" t="s">
        <v>180</v>
      </c>
      <c r="B58" s="6" t="s">
        <v>181</v>
      </c>
      <c r="C58" s="6" t="s">
        <v>182</v>
      </c>
      <c r="D58" s="7" t="s">
        <v>0</v>
      </c>
      <c r="E58" s="7" t="s">
        <v>0</v>
      </c>
      <c r="F58" s="7" t="s">
        <v>0</v>
      </c>
      <c r="G58" s="7" t="s">
        <v>0</v>
      </c>
      <c r="H58" s="7" t="s">
        <v>0</v>
      </c>
      <c r="I58" s="7" t="s">
        <v>0</v>
      </c>
      <c r="J58" s="7" t="s">
        <v>0</v>
      </c>
      <c r="K58" s="7" t="s">
        <v>0</v>
      </c>
      <c r="L58" s="7" t="s">
        <v>0</v>
      </c>
      <c r="M58" s="7" t="s">
        <v>0</v>
      </c>
      <c r="N58" s="7" t="s">
        <v>0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0</v>
      </c>
      <c r="T58" s="7" t="s">
        <v>0</v>
      </c>
      <c r="U58" s="7" t="s">
        <v>35</v>
      </c>
      <c r="V58" s="7" t="s">
        <v>0</v>
      </c>
      <c r="W58" s="9" t="str">
        <f>HYPERLINK("http://www.aruplab.com/Testing-Information/resources/HotLines/HotLineDocs/Feb2023QHL/2023.01.06 Feb Quarterly Hotline Inactivations.pdf","H")</f>
        <v>H</v>
      </c>
      <c r="X58" s="7" t="s">
        <v>0</v>
      </c>
      <c r="Y58" s="7" t="s">
        <v>0</v>
      </c>
      <c r="Z58" s="7" t="s">
        <v>0</v>
      </c>
      <c r="AA58" s="8">
        <v>44978</v>
      </c>
    </row>
    <row r="59" spans="1:27" ht="60">
      <c r="A59" s="6" t="s">
        <v>183</v>
      </c>
      <c r="B59" s="6" t="s">
        <v>184</v>
      </c>
      <c r="C59" s="6" t="s">
        <v>185</v>
      </c>
      <c r="D59" s="7" t="s">
        <v>0</v>
      </c>
      <c r="E59" s="7" t="s">
        <v>0</v>
      </c>
      <c r="F59" s="7" t="s">
        <v>35</v>
      </c>
      <c r="G59" s="7" t="s">
        <v>0</v>
      </c>
      <c r="H59" s="7" t="s">
        <v>35</v>
      </c>
      <c r="I59" s="7" t="s">
        <v>0</v>
      </c>
      <c r="J59" s="7" t="s">
        <v>0</v>
      </c>
      <c r="K59" s="7" t="s">
        <v>0</v>
      </c>
      <c r="L59" s="7" t="s">
        <v>0</v>
      </c>
      <c r="M59" s="7" t="s">
        <v>0</v>
      </c>
      <c r="N59" s="7" t="s">
        <v>0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9" t="str">
        <f>HYPERLINK("http://www.aruplab.com/Testing-Information/resources/HotLines/HotLineDocs/Feb2023QHL/2011708.pdf","H")</f>
        <v>H</v>
      </c>
      <c r="X59" s="7" t="s">
        <v>0</v>
      </c>
      <c r="Y59" s="7" t="s">
        <v>0</v>
      </c>
      <c r="Z59" s="7" t="s">
        <v>0</v>
      </c>
      <c r="AA59" s="8">
        <v>44978</v>
      </c>
    </row>
    <row r="60" spans="1:27" ht="60">
      <c r="A60" s="6" t="s">
        <v>186</v>
      </c>
      <c r="B60" s="6" t="s">
        <v>187</v>
      </c>
      <c r="C60" s="6" t="s">
        <v>188</v>
      </c>
      <c r="D60" s="7" t="s">
        <v>0</v>
      </c>
      <c r="E60" s="7" t="s">
        <v>0</v>
      </c>
      <c r="F60" s="7" t="s">
        <v>35</v>
      </c>
      <c r="G60" s="7" t="s">
        <v>0</v>
      </c>
      <c r="H60" s="7" t="s">
        <v>35</v>
      </c>
      <c r="I60" s="7" t="s">
        <v>35</v>
      </c>
      <c r="J60" s="7" t="s">
        <v>0</v>
      </c>
      <c r="K60" s="7" t="s">
        <v>0</v>
      </c>
      <c r="L60" s="7" t="s">
        <v>0</v>
      </c>
      <c r="M60" s="7" t="s">
        <v>0</v>
      </c>
      <c r="N60" s="7" t="s">
        <v>0</v>
      </c>
      <c r="O60" s="7" t="s">
        <v>0</v>
      </c>
      <c r="P60" s="7" t="s">
        <v>0</v>
      </c>
      <c r="Q60" s="7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9" t="str">
        <f>HYPERLINK("http://www.aruplab.com/Testing-Information/resources/HotLines/HotLineDocs/Feb2023QHL/2012010.pdf","H")</f>
        <v>H</v>
      </c>
      <c r="X60" s="7" t="s">
        <v>0</v>
      </c>
      <c r="Y60" s="7" t="s">
        <v>0</v>
      </c>
      <c r="Z60" s="7" t="s">
        <v>0</v>
      </c>
      <c r="AA60" s="8">
        <v>44978</v>
      </c>
    </row>
    <row r="61" spans="1:27" ht="60">
      <c r="A61" s="6" t="s">
        <v>189</v>
      </c>
      <c r="B61" s="6" t="s">
        <v>190</v>
      </c>
      <c r="C61" s="6" t="s">
        <v>191</v>
      </c>
      <c r="D61" s="7" t="s">
        <v>0</v>
      </c>
      <c r="E61" s="7" t="s">
        <v>0</v>
      </c>
      <c r="F61" s="7" t="s">
        <v>0</v>
      </c>
      <c r="G61" s="7" t="s">
        <v>0</v>
      </c>
      <c r="H61" s="7" t="s">
        <v>0</v>
      </c>
      <c r="I61" s="7" t="s">
        <v>0</v>
      </c>
      <c r="J61" s="7" t="s">
        <v>35</v>
      </c>
      <c r="K61" s="7" t="s">
        <v>0</v>
      </c>
      <c r="L61" s="7" t="s">
        <v>0</v>
      </c>
      <c r="M61" s="7" t="s">
        <v>0</v>
      </c>
      <c r="N61" s="7" t="s">
        <v>0</v>
      </c>
      <c r="O61" s="7" t="s">
        <v>0</v>
      </c>
      <c r="P61" s="7" t="s">
        <v>0</v>
      </c>
      <c r="Q61" s="7" t="s">
        <v>0</v>
      </c>
      <c r="R61" s="7" t="s">
        <v>0</v>
      </c>
      <c r="S61" s="7" t="s">
        <v>0</v>
      </c>
      <c r="T61" s="7" t="s">
        <v>0</v>
      </c>
      <c r="U61" s="7" t="s">
        <v>0</v>
      </c>
      <c r="V61" s="7" t="s">
        <v>0</v>
      </c>
      <c r="W61" s="9" t="str">
        <f>HYPERLINK("http://www.aruplab.com/Testing-Information/resources/HotLines/HotLineDocs/Feb2023QHL/2012049.pdf","H")</f>
        <v>H</v>
      </c>
      <c r="X61" s="7" t="s">
        <v>0</v>
      </c>
      <c r="Y61" s="7" t="s">
        <v>0</v>
      </c>
      <c r="Z61" s="7" t="s">
        <v>0</v>
      </c>
      <c r="AA61" s="8">
        <v>44978</v>
      </c>
    </row>
    <row r="62" spans="1:27" ht="30">
      <c r="A62" s="6" t="s">
        <v>192</v>
      </c>
      <c r="B62" s="6" t="s">
        <v>193</v>
      </c>
      <c r="C62" s="6" t="s">
        <v>194</v>
      </c>
      <c r="D62" s="7" t="s">
        <v>0</v>
      </c>
      <c r="E62" s="7" t="s">
        <v>0</v>
      </c>
      <c r="F62" s="7" t="s">
        <v>0</v>
      </c>
      <c r="G62" s="7" t="s">
        <v>0</v>
      </c>
      <c r="H62" s="7" t="s">
        <v>35</v>
      </c>
      <c r="I62" s="7" t="s">
        <v>0</v>
      </c>
      <c r="J62" s="7" t="s">
        <v>0</v>
      </c>
      <c r="K62" s="7" t="s">
        <v>0</v>
      </c>
      <c r="L62" s="7" t="s">
        <v>0</v>
      </c>
      <c r="M62" s="7" t="s">
        <v>0</v>
      </c>
      <c r="N62" s="7" t="s">
        <v>0</v>
      </c>
      <c r="O62" s="7" t="s">
        <v>0</v>
      </c>
      <c r="P62" s="7" t="s">
        <v>0</v>
      </c>
      <c r="Q62" s="7" t="s">
        <v>0</v>
      </c>
      <c r="R62" s="7" t="s">
        <v>0</v>
      </c>
      <c r="S62" s="7" t="s">
        <v>0</v>
      </c>
      <c r="T62" s="7" t="s">
        <v>0</v>
      </c>
      <c r="U62" s="7" t="s">
        <v>0</v>
      </c>
      <c r="V62" s="7" t="s">
        <v>0</v>
      </c>
      <c r="W62" s="9" t="str">
        <f>HYPERLINK("http://www.aruplab.com/Testing-Information/resources/HotLines/HotLineDocs/Feb2023QHL/2012074.pdf","H")</f>
        <v>H</v>
      </c>
      <c r="X62" s="7" t="s">
        <v>0</v>
      </c>
      <c r="Y62" s="7" t="s">
        <v>0</v>
      </c>
      <c r="Z62" s="7" t="s">
        <v>0</v>
      </c>
      <c r="AA62" s="8">
        <v>44978</v>
      </c>
    </row>
    <row r="63" spans="1:27" ht="60">
      <c r="A63" s="6" t="s">
        <v>195</v>
      </c>
      <c r="B63" s="6" t="s">
        <v>196</v>
      </c>
      <c r="C63" s="6" t="s">
        <v>197</v>
      </c>
      <c r="D63" s="7" t="s">
        <v>0</v>
      </c>
      <c r="E63" s="7" t="s">
        <v>0</v>
      </c>
      <c r="F63" s="7" t="s">
        <v>0</v>
      </c>
      <c r="G63" s="7" t="s">
        <v>0</v>
      </c>
      <c r="H63" s="7" t="s">
        <v>0</v>
      </c>
      <c r="I63" s="7" t="s">
        <v>0</v>
      </c>
      <c r="J63" s="7" t="s">
        <v>0</v>
      </c>
      <c r="K63" s="7" t="s">
        <v>0</v>
      </c>
      <c r="L63" s="7" t="s">
        <v>0</v>
      </c>
      <c r="M63" s="7" t="s">
        <v>35</v>
      </c>
      <c r="N63" s="7" t="s">
        <v>0</v>
      </c>
      <c r="O63" s="7" t="s">
        <v>0</v>
      </c>
      <c r="P63" s="7" t="s">
        <v>0</v>
      </c>
      <c r="Q63" s="7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9" t="str">
        <f>HYPERLINK("http://www.aruplab.com/Testing-Information/resources/HotLines/HotLineDocs/Feb2023QHL/2013444.pdf","H")</f>
        <v>H</v>
      </c>
      <c r="X63" s="9" t="str">
        <f>HYPERLINK("http://www.aruplab.com/Testing-Information/resources/HotLines/TDMix/Feb2023QHL/2013444.xlsx","T")</f>
        <v>T</v>
      </c>
      <c r="Y63" s="7" t="s">
        <v>0</v>
      </c>
      <c r="Z63" s="7" t="s">
        <v>0</v>
      </c>
      <c r="AA63" s="8">
        <v>44978</v>
      </c>
    </row>
    <row r="64" spans="1:27" ht="30">
      <c r="A64" s="6" t="s">
        <v>198</v>
      </c>
      <c r="B64" s="6" t="s">
        <v>199</v>
      </c>
      <c r="C64" s="6" t="s">
        <v>200</v>
      </c>
      <c r="D64" s="7" t="s">
        <v>0</v>
      </c>
      <c r="E64" s="7" t="s">
        <v>0</v>
      </c>
      <c r="F64" s="7" t="s">
        <v>0</v>
      </c>
      <c r="G64" s="7" t="s">
        <v>0</v>
      </c>
      <c r="H64" s="7" t="s">
        <v>35</v>
      </c>
      <c r="I64" s="7" t="s">
        <v>0</v>
      </c>
      <c r="J64" s="7" t="s">
        <v>0</v>
      </c>
      <c r="K64" s="7" t="s">
        <v>0</v>
      </c>
      <c r="L64" s="7" t="s">
        <v>0</v>
      </c>
      <c r="M64" s="7" t="s">
        <v>0</v>
      </c>
      <c r="N64" s="7" t="s">
        <v>0</v>
      </c>
      <c r="O64" s="7" t="s">
        <v>0</v>
      </c>
      <c r="P64" s="7" t="s">
        <v>0</v>
      </c>
      <c r="Q64" s="7" t="s">
        <v>0</v>
      </c>
      <c r="R64" s="7" t="s">
        <v>0</v>
      </c>
      <c r="S64" s="7" t="s">
        <v>0</v>
      </c>
      <c r="T64" s="7" t="s">
        <v>0</v>
      </c>
      <c r="U64" s="7" t="s">
        <v>0</v>
      </c>
      <c r="V64" s="7" t="s">
        <v>0</v>
      </c>
      <c r="W64" s="9" t="str">
        <f>HYPERLINK("http://www.aruplab.com/Testing-Information/resources/HotLines/HotLineDocs/Feb2023QHL/3000460.pdf","H")</f>
        <v>H</v>
      </c>
      <c r="X64" s="7" t="s">
        <v>0</v>
      </c>
      <c r="Y64" s="7" t="s">
        <v>0</v>
      </c>
      <c r="Z64" s="7" t="s">
        <v>0</v>
      </c>
      <c r="AA64" s="8">
        <v>44978</v>
      </c>
    </row>
    <row r="65" spans="1:27" ht="90">
      <c r="A65" s="6" t="s">
        <v>201</v>
      </c>
      <c r="B65" s="6" t="s">
        <v>202</v>
      </c>
      <c r="C65" s="6" t="s">
        <v>203</v>
      </c>
      <c r="D65" s="7" t="s">
        <v>0</v>
      </c>
      <c r="E65" s="7" t="s">
        <v>0</v>
      </c>
      <c r="F65" s="7" t="s">
        <v>0</v>
      </c>
      <c r="G65" s="7" t="s">
        <v>0</v>
      </c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  <c r="M65" s="7" t="s">
        <v>0</v>
      </c>
      <c r="N65" s="7" t="s">
        <v>0</v>
      </c>
      <c r="O65" s="7" t="s">
        <v>0</v>
      </c>
      <c r="P65" s="7" t="s">
        <v>0</v>
      </c>
      <c r="Q65" s="7" t="s">
        <v>0</v>
      </c>
      <c r="R65" s="7" t="s">
        <v>0</v>
      </c>
      <c r="S65" s="7" t="s">
        <v>0</v>
      </c>
      <c r="T65" s="7" t="s">
        <v>0</v>
      </c>
      <c r="U65" s="7" t="s">
        <v>35</v>
      </c>
      <c r="V65" s="7" t="s">
        <v>0</v>
      </c>
      <c r="W65" s="9" t="str">
        <f>HYPERLINK("http://www.aruplab.com/Testing-Information/resources/HotLines/HotLineDocs/Feb2023QHL/2023.01.06 Feb Quarterly Hotline Inactivations.pdf","H")</f>
        <v>H</v>
      </c>
      <c r="X65" s="7" t="s">
        <v>0</v>
      </c>
      <c r="Y65" s="7" t="s">
        <v>0</v>
      </c>
      <c r="Z65" s="7" t="s">
        <v>0</v>
      </c>
      <c r="AA65" s="8">
        <v>44978</v>
      </c>
    </row>
    <row r="66" spans="1:27" ht="30">
      <c r="A66" s="6" t="s">
        <v>204</v>
      </c>
      <c r="B66" s="6" t="s">
        <v>205</v>
      </c>
      <c r="C66" s="6" t="s">
        <v>206</v>
      </c>
      <c r="D66" s="7" t="s">
        <v>0</v>
      </c>
      <c r="E66" s="7" t="s">
        <v>0</v>
      </c>
      <c r="F66" s="7" t="s">
        <v>0</v>
      </c>
      <c r="G66" s="7" t="s">
        <v>0</v>
      </c>
      <c r="H66" s="7" t="s">
        <v>35</v>
      </c>
      <c r="I66" s="7" t="s">
        <v>35</v>
      </c>
      <c r="J66" s="7" t="s">
        <v>0</v>
      </c>
      <c r="K66" s="7" t="s">
        <v>35</v>
      </c>
      <c r="L66" s="7" t="s">
        <v>0</v>
      </c>
      <c r="M66" s="7" t="s">
        <v>35</v>
      </c>
      <c r="N66" s="7" t="s">
        <v>0</v>
      </c>
      <c r="O66" s="7" t="s">
        <v>0</v>
      </c>
      <c r="P66" s="7" t="s">
        <v>0</v>
      </c>
      <c r="Q66" s="7" t="s">
        <v>0</v>
      </c>
      <c r="R66" s="7" t="s">
        <v>0</v>
      </c>
      <c r="S66" s="7" t="s">
        <v>35</v>
      </c>
      <c r="T66" s="7" t="s">
        <v>35</v>
      </c>
      <c r="U66" s="7" t="s">
        <v>0</v>
      </c>
      <c r="V66" s="7" t="s">
        <v>0</v>
      </c>
      <c r="W66" s="9" t="str">
        <f>HYPERLINK("http://www.aruplab.com/Testing-Information/resources/HotLines/HotLineDocs/Feb2023QHL/3000477.pdf","H")</f>
        <v>H</v>
      </c>
      <c r="X66" s="9" t="str">
        <f>HYPERLINK("http://www.aruplab.com/Testing-Information/resources/HotLines/TDMix/Feb2023QHL/3000477.xlsx","T")</f>
        <v>T</v>
      </c>
      <c r="Y66" s="9" t="str">
        <f>HYPERLINK("http://www.aruplab.com/Testing-Information/resources/HotLines/Sample_Reports/Feb2023QHL/3000477_Hypersensitivity Pneumonitis Panel_HYPER PAN.pdf","E")</f>
        <v>E</v>
      </c>
      <c r="Z66" s="7" t="s">
        <v>0</v>
      </c>
      <c r="AA66" s="8">
        <v>44978</v>
      </c>
    </row>
    <row r="67" spans="1:27" ht="30">
      <c r="A67" s="6" t="s">
        <v>207</v>
      </c>
      <c r="B67" s="6" t="s">
        <v>208</v>
      </c>
      <c r="C67" s="6" t="s">
        <v>209</v>
      </c>
      <c r="D67" s="7" t="s">
        <v>0</v>
      </c>
      <c r="E67" s="7" t="s">
        <v>0</v>
      </c>
      <c r="F67" s="7" t="s">
        <v>0</v>
      </c>
      <c r="G67" s="7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0</v>
      </c>
      <c r="M67" s="7" t="s">
        <v>0</v>
      </c>
      <c r="N67" s="7" t="s">
        <v>0</v>
      </c>
      <c r="O67" s="7" t="s">
        <v>0</v>
      </c>
      <c r="P67" s="7" t="s">
        <v>0</v>
      </c>
      <c r="Q67" s="7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35</v>
      </c>
      <c r="W67" s="9" t="str">
        <f>HYPERLINK("http://www.aruplab.com/Testing-Information/resources/HotLines/HotLineDocs/Feb2023QHL/2023.01.06 Feb Quarterly Hotline Inactivations.pdf","H")</f>
        <v>H</v>
      </c>
      <c r="X67" s="7" t="s">
        <v>0</v>
      </c>
      <c r="Y67" s="7" t="s">
        <v>0</v>
      </c>
      <c r="Z67" s="7" t="s">
        <v>0</v>
      </c>
      <c r="AA67" s="8">
        <v>44978</v>
      </c>
    </row>
    <row r="68" spans="1:27" ht="105">
      <c r="A68" s="6" t="s">
        <v>210</v>
      </c>
      <c r="B68" s="6" t="s">
        <v>211</v>
      </c>
      <c r="C68" s="6" t="s">
        <v>212</v>
      </c>
      <c r="D68" s="7" t="s">
        <v>0</v>
      </c>
      <c r="E68" s="7" t="s">
        <v>0</v>
      </c>
      <c r="F68" s="7" t="s">
        <v>0</v>
      </c>
      <c r="G68" s="7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7" t="s">
        <v>0</v>
      </c>
      <c r="P68" s="7" t="s">
        <v>0</v>
      </c>
      <c r="Q68" s="7" t="s">
        <v>0</v>
      </c>
      <c r="R68" s="7" t="s">
        <v>0</v>
      </c>
      <c r="S68" s="7" t="s">
        <v>0</v>
      </c>
      <c r="T68" s="7" t="s">
        <v>0</v>
      </c>
      <c r="U68" s="7" t="s">
        <v>35</v>
      </c>
      <c r="V68" s="7" t="s">
        <v>0</v>
      </c>
      <c r="W68" s="9" t="str">
        <f>HYPERLINK("http://www.aruplab.com/Testing-Information/resources/HotLines/HotLineDocs/Feb2023QHL/2023.01.06 Feb Quarterly Hotline Inactivations.pdf","H")</f>
        <v>H</v>
      </c>
      <c r="X68" s="7" t="s">
        <v>0</v>
      </c>
      <c r="Y68" s="7" t="s">
        <v>0</v>
      </c>
      <c r="Z68" s="7" t="s">
        <v>0</v>
      </c>
      <c r="AA68" s="8">
        <v>44978</v>
      </c>
    </row>
    <row r="69" spans="1:27" ht="60">
      <c r="A69" s="6" t="s">
        <v>213</v>
      </c>
      <c r="B69" s="6" t="s">
        <v>214</v>
      </c>
      <c r="C69" s="6" t="s">
        <v>215</v>
      </c>
      <c r="D69" s="7" t="s">
        <v>0</v>
      </c>
      <c r="E69" s="7" t="s">
        <v>0</v>
      </c>
      <c r="F69" s="7" t="s">
        <v>0</v>
      </c>
      <c r="G69" s="7" t="s">
        <v>0</v>
      </c>
      <c r="H69" s="7" t="s">
        <v>0</v>
      </c>
      <c r="I69" s="7" t="s">
        <v>35</v>
      </c>
      <c r="J69" s="7" t="s">
        <v>0</v>
      </c>
      <c r="K69" s="7" t="s">
        <v>0</v>
      </c>
      <c r="L69" s="7" t="s">
        <v>0</v>
      </c>
      <c r="M69" s="7" t="s">
        <v>35</v>
      </c>
      <c r="N69" s="7" t="s">
        <v>0</v>
      </c>
      <c r="O69" s="7" t="s">
        <v>0</v>
      </c>
      <c r="P69" s="7" t="s">
        <v>0</v>
      </c>
      <c r="Q69" s="7" t="s">
        <v>0</v>
      </c>
      <c r="R69" s="7" t="s">
        <v>0</v>
      </c>
      <c r="S69" s="7" t="s">
        <v>35</v>
      </c>
      <c r="T69" s="7" t="s">
        <v>35</v>
      </c>
      <c r="U69" s="7" t="s">
        <v>0</v>
      </c>
      <c r="V69" s="7" t="s">
        <v>0</v>
      </c>
      <c r="W69" s="9" t="str">
        <f>HYPERLINK("http://www.aruplab.com/Testing-Information/resources/HotLines/HotLineDocs/Feb2023QHL/3001561.pdf","H")</f>
        <v>H</v>
      </c>
      <c r="X69" s="9" t="str">
        <f>HYPERLINK("http://www.aruplab.com/Testing-Information/resources/HotLines/TDMix/Feb2023QHL/3001561.xlsx","T")</f>
        <v>T</v>
      </c>
      <c r="Y69" s="9" t="str">
        <f>HYPERLINK("http://www.aruplab.com/Testing-Information/resources/HotLines/Sample_Reports/Feb2023QHL/3001561_Hypersensitivity Pneumonitis Ext Pan_HYPEREXT.pdf","E")</f>
        <v>E</v>
      </c>
      <c r="Z69" s="7" t="s">
        <v>0</v>
      </c>
      <c r="AA69" s="8">
        <v>44978</v>
      </c>
    </row>
    <row r="70" spans="1:27" ht="75">
      <c r="A70" s="6" t="s">
        <v>216</v>
      </c>
      <c r="B70" s="6" t="s">
        <v>217</v>
      </c>
      <c r="C70" s="6" t="s">
        <v>218</v>
      </c>
      <c r="D70" s="7" t="s">
        <v>35</v>
      </c>
      <c r="E70" s="7" t="s">
        <v>0</v>
      </c>
      <c r="F70" s="7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7" t="s">
        <v>0</v>
      </c>
      <c r="P70" s="7" t="s">
        <v>0</v>
      </c>
      <c r="Q70" s="7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9" t="str">
        <f>HYPERLINK("http://www.aruplab.com/Testing-Information/resources/HotLines/HotLineDocs/Feb2023QHL/3001633.pdf","H")</f>
        <v>H</v>
      </c>
      <c r="X70" s="9" t="str">
        <f>HYPERLINK("http://www.aruplab.com/Testing-Information/resources/HotLines/TDMix/Feb2023QHL/3001633.xlsx","T")</f>
        <v>T</v>
      </c>
      <c r="Y70" s="9" t="str">
        <f>HYPERLINK("http://www.aruplab.com/Testing-Information/resources/HotLines/Sample_Reports/Feb2023QHL/3001633_Hereditary Central Nervous System Cancer Panel, Sequencing and DeletionDuplication_CNSCAN NGS.pdf","E")</f>
        <v>E</v>
      </c>
      <c r="Z70" s="9" t="str">
        <f>HYPERLINK("https://connect.aruplab.com/Pricing/TestPrice/3001633/D02212023","P")</f>
        <v>P</v>
      </c>
      <c r="AA70" s="8">
        <v>44978</v>
      </c>
    </row>
    <row r="71" spans="1:27" ht="30">
      <c r="A71" s="6" t="s">
        <v>219</v>
      </c>
      <c r="B71" s="6" t="s">
        <v>220</v>
      </c>
      <c r="C71" s="6" t="s">
        <v>221</v>
      </c>
      <c r="D71" s="7" t="s">
        <v>0</v>
      </c>
      <c r="E71" s="7" t="s">
        <v>0</v>
      </c>
      <c r="F71" s="7" t="s">
        <v>35</v>
      </c>
      <c r="G71" s="7" t="s">
        <v>0</v>
      </c>
      <c r="H71" s="7" t="s">
        <v>35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0</v>
      </c>
      <c r="O71" s="7" t="s">
        <v>0</v>
      </c>
      <c r="P71" s="7" t="s">
        <v>0</v>
      </c>
      <c r="Q71" s="7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9" t="str">
        <f>HYPERLINK("http://www.aruplab.com/Testing-Information/resources/HotLines/HotLineDocs/Feb2023QHL/3001648.pdf","H")</f>
        <v>H</v>
      </c>
      <c r="X71" s="7" t="s">
        <v>0</v>
      </c>
      <c r="Y71" s="7" t="s">
        <v>0</v>
      </c>
      <c r="Z71" s="7" t="s">
        <v>0</v>
      </c>
      <c r="AA71" s="8">
        <v>44978</v>
      </c>
    </row>
    <row r="72" spans="1:27" ht="45">
      <c r="A72" s="6" t="s">
        <v>222</v>
      </c>
      <c r="B72" s="6" t="s">
        <v>223</v>
      </c>
      <c r="C72" s="6" t="s">
        <v>224</v>
      </c>
      <c r="D72" s="7" t="s">
        <v>0</v>
      </c>
      <c r="E72" s="7" t="s">
        <v>0</v>
      </c>
      <c r="F72" s="7" t="s">
        <v>35</v>
      </c>
      <c r="G72" s="7" t="s">
        <v>0</v>
      </c>
      <c r="H72" s="7" t="s">
        <v>0</v>
      </c>
      <c r="I72" s="7" t="s">
        <v>0</v>
      </c>
      <c r="J72" s="7" t="s">
        <v>0</v>
      </c>
      <c r="K72" s="7" t="s">
        <v>0</v>
      </c>
      <c r="L72" s="7" t="s">
        <v>0</v>
      </c>
      <c r="M72" s="7" t="s">
        <v>0</v>
      </c>
      <c r="N72" s="7" t="s">
        <v>0</v>
      </c>
      <c r="O72" s="7" t="s">
        <v>0</v>
      </c>
      <c r="P72" s="7" t="s">
        <v>0</v>
      </c>
      <c r="Q72" s="7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9" t="str">
        <f>HYPERLINK("http://www.aruplab.com/Testing-Information/resources/HotLines/HotLineDocs/Feb2023QHL/3001784.pdf","H")</f>
        <v>H</v>
      </c>
      <c r="X72" s="7" t="s">
        <v>0</v>
      </c>
      <c r="Y72" s="7" t="s">
        <v>0</v>
      </c>
      <c r="Z72" s="7" t="s">
        <v>0</v>
      </c>
      <c r="AA72" s="8">
        <v>44978</v>
      </c>
    </row>
    <row r="73" spans="1:27" ht="30">
      <c r="A73" s="6" t="s">
        <v>225</v>
      </c>
      <c r="B73" s="6" t="s">
        <v>226</v>
      </c>
      <c r="C73" s="6" t="s">
        <v>227</v>
      </c>
      <c r="D73" s="7" t="s">
        <v>0</v>
      </c>
      <c r="E73" s="7" t="s">
        <v>0</v>
      </c>
      <c r="F73" s="7" t="s">
        <v>35</v>
      </c>
      <c r="G73" s="7" t="s">
        <v>0</v>
      </c>
      <c r="H73" s="7" t="s">
        <v>35</v>
      </c>
      <c r="I73" s="7" t="s">
        <v>0</v>
      </c>
      <c r="J73" s="7" t="s">
        <v>0</v>
      </c>
      <c r="K73" s="7" t="s">
        <v>0</v>
      </c>
      <c r="L73" s="7" t="s">
        <v>0</v>
      </c>
      <c r="M73" s="7" t="s">
        <v>0</v>
      </c>
      <c r="N73" s="7" t="s">
        <v>0</v>
      </c>
      <c r="O73" s="7" t="s">
        <v>0</v>
      </c>
      <c r="P73" s="7" t="s">
        <v>0</v>
      </c>
      <c r="Q73" s="7" t="s">
        <v>0</v>
      </c>
      <c r="R73" s="7" t="s">
        <v>0</v>
      </c>
      <c r="S73" s="7" t="s">
        <v>0</v>
      </c>
      <c r="T73" s="7" t="s">
        <v>0</v>
      </c>
      <c r="U73" s="7" t="s">
        <v>0</v>
      </c>
      <c r="V73" s="7" t="s">
        <v>0</v>
      </c>
      <c r="W73" s="9" t="str">
        <f>HYPERLINK("http://www.aruplab.com/Testing-Information/resources/HotLines/HotLineDocs/Feb2023QHL/3001957.pdf","H")</f>
        <v>H</v>
      </c>
      <c r="X73" s="7" t="s">
        <v>0</v>
      </c>
      <c r="Y73" s="7" t="s">
        <v>0</v>
      </c>
      <c r="Z73" s="7" t="s">
        <v>0</v>
      </c>
      <c r="AA73" s="8">
        <v>44978</v>
      </c>
    </row>
    <row r="74" spans="1:27" ht="75">
      <c r="A74" s="6" t="s">
        <v>228</v>
      </c>
      <c r="B74" s="6" t="s">
        <v>229</v>
      </c>
      <c r="C74" s="6" t="s">
        <v>230</v>
      </c>
      <c r="D74" s="7" t="s">
        <v>0</v>
      </c>
      <c r="E74" s="7" t="s">
        <v>0</v>
      </c>
      <c r="F74" s="7" t="s">
        <v>35</v>
      </c>
      <c r="G74" s="7" t="s">
        <v>0</v>
      </c>
      <c r="H74" s="7" t="s">
        <v>0</v>
      </c>
      <c r="I74" s="7" t="s">
        <v>35</v>
      </c>
      <c r="J74" s="7" t="s">
        <v>0</v>
      </c>
      <c r="K74" s="7" t="s">
        <v>0</v>
      </c>
      <c r="L74" s="7" t="s">
        <v>0</v>
      </c>
      <c r="M74" s="7" t="s">
        <v>0</v>
      </c>
      <c r="N74" s="7" t="s">
        <v>0</v>
      </c>
      <c r="O74" s="7" t="s">
        <v>0</v>
      </c>
      <c r="P74" s="7" t="s">
        <v>0</v>
      </c>
      <c r="Q74" s="7" t="s">
        <v>0</v>
      </c>
      <c r="R74" s="7" t="s">
        <v>0</v>
      </c>
      <c r="S74" s="7" t="s">
        <v>0</v>
      </c>
      <c r="T74" s="7" t="s">
        <v>0</v>
      </c>
      <c r="U74" s="7" t="s">
        <v>0</v>
      </c>
      <c r="V74" s="7" t="s">
        <v>0</v>
      </c>
      <c r="W74" s="9" t="str">
        <f>HYPERLINK("http://www.aruplab.com/Testing-Information/resources/HotLines/HotLineDocs/Feb2023QHL/3002096.pdf","H")</f>
        <v>H</v>
      </c>
      <c r="X74" s="7" t="s">
        <v>0</v>
      </c>
      <c r="Y74" s="7" t="s">
        <v>0</v>
      </c>
      <c r="Z74" s="7" t="s">
        <v>0</v>
      </c>
      <c r="AA74" s="8">
        <v>44978</v>
      </c>
    </row>
    <row r="75" spans="1:27" ht="45">
      <c r="A75" s="6" t="s">
        <v>231</v>
      </c>
      <c r="B75" s="6" t="s">
        <v>232</v>
      </c>
      <c r="C75" s="6" t="s">
        <v>233</v>
      </c>
      <c r="D75" s="7" t="s">
        <v>0</v>
      </c>
      <c r="E75" s="7" t="s">
        <v>0</v>
      </c>
      <c r="F75" s="7" t="s">
        <v>35</v>
      </c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 t="s">
        <v>0</v>
      </c>
      <c r="N75" s="7" t="s">
        <v>0</v>
      </c>
      <c r="O75" s="7" t="s">
        <v>0</v>
      </c>
      <c r="P75" s="7" t="s">
        <v>0</v>
      </c>
      <c r="Q75" s="7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9" t="str">
        <f>HYPERLINK("http://www.aruplab.com/Testing-Information/resources/HotLines/HotLineDocs/Feb2023QHL/3002479.pdf","H")</f>
        <v>H</v>
      </c>
      <c r="X75" s="7" t="s">
        <v>0</v>
      </c>
      <c r="Y75" s="7" t="s">
        <v>0</v>
      </c>
      <c r="Z75" s="7" t="s">
        <v>0</v>
      </c>
      <c r="AA75" s="8">
        <v>44978</v>
      </c>
    </row>
    <row r="76" spans="1:27" ht="30">
      <c r="A76" s="6" t="s">
        <v>234</v>
      </c>
      <c r="B76" s="6" t="s">
        <v>235</v>
      </c>
      <c r="C76" s="6" t="s">
        <v>236</v>
      </c>
      <c r="D76" s="7" t="s">
        <v>0</v>
      </c>
      <c r="E76" s="7" t="s">
        <v>0</v>
      </c>
      <c r="F76" s="7" t="s">
        <v>35</v>
      </c>
      <c r="G76" s="7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7" t="s">
        <v>0</v>
      </c>
      <c r="N76" s="7" t="s">
        <v>0</v>
      </c>
      <c r="O76" s="7" t="s">
        <v>0</v>
      </c>
      <c r="P76" s="7" t="s">
        <v>0</v>
      </c>
      <c r="Q76" s="7" t="s">
        <v>0</v>
      </c>
      <c r="R76" s="7" t="s">
        <v>0</v>
      </c>
      <c r="S76" s="7" t="s">
        <v>0</v>
      </c>
      <c r="T76" s="7" t="s">
        <v>0</v>
      </c>
      <c r="U76" s="7" t="s">
        <v>0</v>
      </c>
      <c r="V76" s="7" t="s">
        <v>0</v>
      </c>
      <c r="W76" s="9" t="str">
        <f>HYPERLINK("http://www.aruplab.com/Testing-Information/resources/HotLines/HotLineDocs/Feb2023QHL/3002480.pdf","H")</f>
        <v>H</v>
      </c>
      <c r="X76" s="7" t="s">
        <v>0</v>
      </c>
      <c r="Y76" s="7" t="s">
        <v>0</v>
      </c>
      <c r="Z76" s="7" t="s">
        <v>0</v>
      </c>
      <c r="AA76" s="8">
        <v>44978</v>
      </c>
    </row>
    <row r="77" spans="1:27" ht="45">
      <c r="A77" s="6" t="s">
        <v>237</v>
      </c>
      <c r="B77" s="6" t="s">
        <v>238</v>
      </c>
      <c r="C77" s="6" t="s">
        <v>239</v>
      </c>
      <c r="D77" s="7" t="s">
        <v>35</v>
      </c>
      <c r="E77" s="7" t="s">
        <v>0</v>
      </c>
      <c r="F77" s="7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7" t="s">
        <v>0</v>
      </c>
      <c r="N77" s="7" t="s">
        <v>0</v>
      </c>
      <c r="O77" s="7" t="s">
        <v>0</v>
      </c>
      <c r="P77" s="7" t="s">
        <v>0</v>
      </c>
      <c r="Q77" s="7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9" t="str">
        <f>HYPERLINK("http://www.aruplab.com/Testing-Information/resources/HotLines/HotLineDocs/Feb2023QHL/3002673.pdf","H")</f>
        <v>H</v>
      </c>
      <c r="X77" s="9" t="str">
        <f>HYPERLINK("http://www.aruplab.com/Testing-Information/resources/HotLines/TDMix/Feb2023QHL/3002673.xlsx","T")</f>
        <v>T</v>
      </c>
      <c r="Y77" s="9" t="str">
        <f>HYPERLINK("http://www.aruplab.com/Testing-Information/resources/HotLines/Sample_Reports/Feb2023QHL/3002673_Hereditary Melanoma Panel, Sequencing and DeletionDuplication_MELCAN NGS.pdf","E")</f>
        <v>E</v>
      </c>
      <c r="Z77" s="9" t="str">
        <f>HYPERLINK("https://connect.aruplab.com/Pricing/TestPrice/3002673/D02212023","P")</f>
        <v>P</v>
      </c>
      <c r="AA77" s="8">
        <v>44978</v>
      </c>
    </row>
    <row r="78" spans="1:27" ht="105">
      <c r="A78" s="6" t="s">
        <v>240</v>
      </c>
      <c r="B78" s="6" t="s">
        <v>241</v>
      </c>
      <c r="C78" s="6" t="s">
        <v>242</v>
      </c>
      <c r="D78" s="7" t="s">
        <v>0</v>
      </c>
      <c r="E78" s="7" t="s">
        <v>0</v>
      </c>
      <c r="F78" s="7" t="s">
        <v>0</v>
      </c>
      <c r="G78" s="7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7" t="s">
        <v>0</v>
      </c>
      <c r="N78" s="7" t="s">
        <v>0</v>
      </c>
      <c r="O78" s="7" t="s">
        <v>0</v>
      </c>
      <c r="P78" s="7" t="s">
        <v>0</v>
      </c>
      <c r="Q78" s="7" t="s">
        <v>0</v>
      </c>
      <c r="R78" s="7" t="s">
        <v>0</v>
      </c>
      <c r="S78" s="7" t="s">
        <v>0</v>
      </c>
      <c r="T78" s="7" t="s">
        <v>0</v>
      </c>
      <c r="U78" s="7" t="s">
        <v>35</v>
      </c>
      <c r="V78" s="7" t="s">
        <v>0</v>
      </c>
      <c r="W78" s="9" t="str">
        <f>HYPERLINK("http://www.aruplab.com/Testing-Information/resources/HotLines/HotLineDocs/Feb2023QHL/2023.01.06 Feb Quarterly Hotline Inactivations.pdf","H")</f>
        <v>H</v>
      </c>
      <c r="X78" s="7" t="s">
        <v>0</v>
      </c>
      <c r="Y78" s="7" t="s">
        <v>0</v>
      </c>
      <c r="Z78" s="7" t="s">
        <v>0</v>
      </c>
      <c r="AA78" s="8">
        <v>44978</v>
      </c>
    </row>
    <row r="79" spans="1:27" ht="105">
      <c r="A79" s="6" t="s">
        <v>243</v>
      </c>
      <c r="B79" s="6" t="s">
        <v>244</v>
      </c>
      <c r="C79" s="6" t="s">
        <v>245</v>
      </c>
      <c r="D79" s="7" t="s">
        <v>0</v>
      </c>
      <c r="E79" s="7" t="s">
        <v>0</v>
      </c>
      <c r="F79" s="7" t="s">
        <v>0</v>
      </c>
      <c r="G79" s="7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7" t="s">
        <v>0</v>
      </c>
      <c r="N79" s="7" t="s">
        <v>0</v>
      </c>
      <c r="O79" s="7" t="s">
        <v>0</v>
      </c>
      <c r="P79" s="7" t="s">
        <v>0</v>
      </c>
      <c r="Q79" s="7" t="s">
        <v>0</v>
      </c>
      <c r="R79" s="7" t="s">
        <v>0</v>
      </c>
      <c r="S79" s="7" t="s">
        <v>0</v>
      </c>
      <c r="T79" s="7" t="s">
        <v>0</v>
      </c>
      <c r="U79" s="7" t="s">
        <v>35</v>
      </c>
      <c r="V79" s="7" t="s">
        <v>0</v>
      </c>
      <c r="W79" s="9" t="str">
        <f>HYPERLINK("http://www.aruplab.com/Testing-Information/resources/HotLines/HotLineDocs/Feb2023QHL/2023.01.06 Feb Quarterly Hotline Inactivations.pdf","H")</f>
        <v>H</v>
      </c>
      <c r="X79" s="7" t="s">
        <v>0</v>
      </c>
      <c r="Y79" s="7" t="s">
        <v>0</v>
      </c>
      <c r="Z79" s="7" t="s">
        <v>0</v>
      </c>
      <c r="AA79" s="8">
        <v>44978</v>
      </c>
    </row>
    <row r="80" spans="1:27" ht="45">
      <c r="A80" s="6" t="s">
        <v>246</v>
      </c>
      <c r="B80" s="6" t="s">
        <v>247</v>
      </c>
      <c r="C80" s="6" t="s">
        <v>248</v>
      </c>
      <c r="D80" s="7" t="s">
        <v>0</v>
      </c>
      <c r="E80" s="7" t="s">
        <v>0</v>
      </c>
      <c r="F80" s="7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35</v>
      </c>
      <c r="N80" s="7" t="s">
        <v>0</v>
      </c>
      <c r="O80" s="7" t="s">
        <v>0</v>
      </c>
      <c r="P80" s="7" t="s">
        <v>0</v>
      </c>
      <c r="Q80" s="7" t="s">
        <v>0</v>
      </c>
      <c r="R80" s="7" t="s">
        <v>0</v>
      </c>
      <c r="S80" s="7" t="s">
        <v>0</v>
      </c>
      <c r="T80" s="7" t="s">
        <v>0</v>
      </c>
      <c r="U80" s="7" t="s">
        <v>0</v>
      </c>
      <c r="V80" s="7" t="s">
        <v>0</v>
      </c>
      <c r="W80" s="9" t="str">
        <f>HYPERLINK("http://www.aruplab.com/Testing-Information/resources/HotLines/HotLineDocs/Feb2023QHL/3003279.pdf","H")</f>
        <v>H</v>
      </c>
      <c r="X80" s="9" t="str">
        <f>HYPERLINK("http://www.aruplab.com/Testing-Information/resources/HotLines/TDMix/Feb2023QHL/3003279.xlsx","T")</f>
        <v>T</v>
      </c>
      <c r="Y80" s="9" t="str">
        <f>HYPERLINK("http://www.aruplab.com/Testing-Information/resources/HotLines/Sample_Reports/Feb2023QHL/3003279_Gastrointestinal Pathogens Panel by PCR_GIPPCR.pdf","E")</f>
        <v>E</v>
      </c>
      <c r="Z80" s="7" t="s">
        <v>0</v>
      </c>
      <c r="AA80" s="8">
        <v>44978</v>
      </c>
    </row>
    <row r="81" spans="1:27" ht="105">
      <c r="A81" s="6" t="s">
        <v>249</v>
      </c>
      <c r="B81" s="6" t="s">
        <v>250</v>
      </c>
      <c r="C81" s="6" t="s">
        <v>251</v>
      </c>
      <c r="D81" s="7" t="s">
        <v>0</v>
      </c>
      <c r="E81" s="7" t="s">
        <v>0</v>
      </c>
      <c r="F81" s="7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7" t="s">
        <v>0</v>
      </c>
      <c r="P81" s="7" t="s">
        <v>0</v>
      </c>
      <c r="Q81" s="7" t="s">
        <v>0</v>
      </c>
      <c r="R81" s="7" t="s">
        <v>0</v>
      </c>
      <c r="S81" s="7" t="s">
        <v>0</v>
      </c>
      <c r="T81" s="7" t="s">
        <v>0</v>
      </c>
      <c r="U81" s="7" t="s">
        <v>35</v>
      </c>
      <c r="V81" s="7" t="s">
        <v>0</v>
      </c>
      <c r="W81" s="9" t="str">
        <f>HYPERLINK("http://www.aruplab.com/Testing-Information/resources/HotLines/HotLineDocs/Feb2023QHL/2023.01.06 Feb Quarterly Hotline Inactivations.pdf","H")</f>
        <v>H</v>
      </c>
      <c r="X81" s="7" t="s">
        <v>0</v>
      </c>
      <c r="Y81" s="7" t="s">
        <v>0</v>
      </c>
      <c r="Z81" s="7" t="s">
        <v>0</v>
      </c>
      <c r="AA81" s="8">
        <v>44978</v>
      </c>
    </row>
    <row r="82" spans="1:27" ht="60">
      <c r="A82" s="6" t="s">
        <v>252</v>
      </c>
      <c r="B82" s="6" t="s">
        <v>253</v>
      </c>
      <c r="C82" s="6" t="s">
        <v>254</v>
      </c>
      <c r="D82" s="7" t="s">
        <v>0</v>
      </c>
      <c r="E82" s="7" t="s">
        <v>0</v>
      </c>
      <c r="F82" s="7" t="s">
        <v>35</v>
      </c>
      <c r="G82" s="7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7" t="s">
        <v>0</v>
      </c>
      <c r="N82" s="7" t="s">
        <v>0</v>
      </c>
      <c r="O82" s="7" t="s">
        <v>0</v>
      </c>
      <c r="P82" s="7" t="s">
        <v>0</v>
      </c>
      <c r="Q82" s="7" t="s">
        <v>0</v>
      </c>
      <c r="R82" s="7" t="s">
        <v>0</v>
      </c>
      <c r="S82" s="7" t="s">
        <v>0</v>
      </c>
      <c r="T82" s="7" t="s">
        <v>0</v>
      </c>
      <c r="U82" s="7" t="s">
        <v>0</v>
      </c>
      <c r="V82" s="7" t="s">
        <v>0</v>
      </c>
      <c r="W82" s="9" t="str">
        <f>HYPERLINK("http://www.aruplab.com/Testing-Information/resources/HotLines/HotLineDocs/Feb2023QHL/3004277.pdf","H")</f>
        <v>H</v>
      </c>
      <c r="X82" s="7" t="s">
        <v>0</v>
      </c>
      <c r="Y82" s="7" t="s">
        <v>0</v>
      </c>
      <c r="Z82" s="7" t="s">
        <v>0</v>
      </c>
      <c r="AA82" s="8">
        <v>44978</v>
      </c>
    </row>
    <row r="83" spans="1:27" ht="30">
      <c r="A83" s="6" t="s">
        <v>255</v>
      </c>
      <c r="B83" s="6" t="s">
        <v>256</v>
      </c>
      <c r="C83" s="6" t="s">
        <v>257</v>
      </c>
      <c r="D83" s="7" t="s">
        <v>0</v>
      </c>
      <c r="E83" s="7" t="s">
        <v>0</v>
      </c>
      <c r="F83" s="7" t="s">
        <v>35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0</v>
      </c>
      <c r="N83" s="7" t="s">
        <v>0</v>
      </c>
      <c r="O83" s="7" t="s">
        <v>0</v>
      </c>
      <c r="P83" s="7" t="s">
        <v>0</v>
      </c>
      <c r="Q83" s="7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9" t="str">
        <f>HYPERLINK("http://www.aruplab.com/Testing-Information/resources/HotLines/HotLineDocs/Feb2023QHL/3004308.pdf","H")</f>
        <v>H</v>
      </c>
      <c r="X83" s="7" t="s">
        <v>0</v>
      </c>
      <c r="Y83" s="7" t="s">
        <v>0</v>
      </c>
      <c r="Z83" s="7" t="s">
        <v>0</v>
      </c>
      <c r="AA83" s="8">
        <v>44978</v>
      </c>
    </row>
    <row r="84" spans="1:27" ht="105">
      <c r="A84" s="6" t="s">
        <v>258</v>
      </c>
      <c r="B84" s="6" t="s">
        <v>259</v>
      </c>
      <c r="C84" s="6" t="s">
        <v>260</v>
      </c>
      <c r="D84" s="7" t="s">
        <v>35</v>
      </c>
      <c r="E84" s="7" t="s">
        <v>0</v>
      </c>
      <c r="F84" s="7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7" t="s">
        <v>0</v>
      </c>
      <c r="N84" s="7" t="s">
        <v>0</v>
      </c>
      <c r="O84" s="7" t="s">
        <v>0</v>
      </c>
      <c r="P84" s="7" t="s">
        <v>0</v>
      </c>
      <c r="Q84" s="7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9" t="str">
        <f>HYPERLINK("http://www.aruplab.com/Testing-Information/resources/HotLines/HotLineDocs/Feb2023QHL/3004508.pdf","H")</f>
        <v>H</v>
      </c>
      <c r="X84" s="9" t="str">
        <f>HYPERLINK("http://www.aruplab.com/Testing-Information/resources/HotLines/TDMix/Feb2023QHL/3004508.xlsx","T")</f>
        <v>T</v>
      </c>
      <c r="Y84" s="9" t="str">
        <f>HYPERLINK("http://www.aruplab.com/Testing-Information/resources/HotLines/Sample_Reports/Feb2023QHL/3004508_Cytomegalovirus Drug Resistance by Next Generation Sequencing, Ganciclovir, Foscarnet, Cidofovir, and Maribavir_CMVNGS4.pdf","E")</f>
        <v>E</v>
      </c>
      <c r="Z84" s="9" t="str">
        <f>HYPERLINK("https://connect.aruplab.com/Pricing/TestPrice/3004508/D02212023","P")</f>
        <v>P</v>
      </c>
      <c r="AA84" s="8">
        <v>44873</v>
      </c>
    </row>
    <row r="85" spans="1:27" ht="75">
      <c r="A85" s="6" t="s">
        <v>261</v>
      </c>
      <c r="B85" s="6" t="s">
        <v>262</v>
      </c>
      <c r="C85" s="6" t="s">
        <v>263</v>
      </c>
      <c r="D85" s="7" t="s">
        <v>35</v>
      </c>
      <c r="E85" s="7" t="s">
        <v>0</v>
      </c>
      <c r="F85" s="7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7" t="s">
        <v>0</v>
      </c>
      <c r="N85" s="7" t="s">
        <v>0</v>
      </c>
      <c r="O85" s="7" t="s">
        <v>0</v>
      </c>
      <c r="P85" s="7" t="s">
        <v>0</v>
      </c>
      <c r="Q85" s="7" t="s">
        <v>0</v>
      </c>
      <c r="R85" s="7" t="s">
        <v>0</v>
      </c>
      <c r="S85" s="7" t="s">
        <v>0</v>
      </c>
      <c r="T85" s="7" t="s">
        <v>0</v>
      </c>
      <c r="U85" s="7" t="s">
        <v>0</v>
      </c>
      <c r="V85" s="7" t="s">
        <v>0</v>
      </c>
      <c r="W85" s="9" t="str">
        <f>HYPERLINK("http://www.aruplab.com/Testing-Information/resources/HotLines/HotLineDocs/Feb2023QHL/3004509.pdf","H")</f>
        <v>H</v>
      </c>
      <c r="X85" s="9" t="str">
        <f>HYPERLINK("http://www.aruplab.com/Testing-Information/resources/HotLines/TDMix/Feb2023QHL/3004509.xlsx","T")</f>
        <v>T</v>
      </c>
      <c r="Y85" s="9" t="str">
        <f>HYPERLINK("http://www.aruplab.com/Testing-Information/resources/HotLines/Sample_Reports/Feb2023QHL/3004509_Cytomegalovirus Drug Resistance by Next Generation Sequencing, Letermovir_CMVNGS.pdf","E")</f>
        <v>E</v>
      </c>
      <c r="Z85" s="9" t="str">
        <f>HYPERLINK("https://connect.aruplab.com/Pricing/TestPrice/3004509/D02212023","P")</f>
        <v>P</v>
      </c>
      <c r="AA85" s="8">
        <v>44873</v>
      </c>
    </row>
    <row r="86" spans="1:27" ht="30">
      <c r="A86" s="6" t="s">
        <v>264</v>
      </c>
      <c r="B86" s="6" t="s">
        <v>265</v>
      </c>
      <c r="C86" s="6" t="s">
        <v>266</v>
      </c>
      <c r="D86" s="7" t="s">
        <v>0</v>
      </c>
      <c r="E86" s="7" t="s">
        <v>0</v>
      </c>
      <c r="F86" s="7" t="s">
        <v>35</v>
      </c>
      <c r="G86" s="7" t="s">
        <v>0</v>
      </c>
      <c r="H86" s="7" t="s">
        <v>35</v>
      </c>
      <c r="I86" s="7" t="s">
        <v>35</v>
      </c>
      <c r="J86" s="7" t="s">
        <v>0</v>
      </c>
      <c r="K86" s="7" t="s">
        <v>0</v>
      </c>
      <c r="L86" s="7" t="s">
        <v>0</v>
      </c>
      <c r="M86" s="7" t="s">
        <v>0</v>
      </c>
      <c r="N86" s="7" t="s">
        <v>0</v>
      </c>
      <c r="O86" s="7" t="s">
        <v>0</v>
      </c>
      <c r="P86" s="7" t="s">
        <v>0</v>
      </c>
      <c r="Q86" s="7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9" t="str">
        <f>HYPERLINK("http://www.aruplab.com/Testing-Information/resources/HotLines/HotLineDocs/Feb2023QHL/3004550.pdf","H")</f>
        <v>H</v>
      </c>
      <c r="X86" s="7" t="s">
        <v>0</v>
      </c>
      <c r="Y86" s="7" t="s">
        <v>0</v>
      </c>
      <c r="Z86" s="7" t="s">
        <v>0</v>
      </c>
      <c r="AA86" s="8">
        <v>44978</v>
      </c>
    </row>
    <row r="87" spans="1:27" ht="105">
      <c r="A87" s="6" t="s">
        <v>267</v>
      </c>
      <c r="B87" s="6" t="s">
        <v>268</v>
      </c>
      <c r="C87" s="6" t="s">
        <v>269</v>
      </c>
      <c r="D87" s="7" t="s">
        <v>35</v>
      </c>
      <c r="E87" s="7" t="s">
        <v>0</v>
      </c>
      <c r="F87" s="7" t="s">
        <v>0</v>
      </c>
      <c r="G87" s="7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7" t="s">
        <v>0</v>
      </c>
      <c r="N87" s="7" t="s">
        <v>0</v>
      </c>
      <c r="O87" s="7" t="s">
        <v>0</v>
      </c>
      <c r="P87" s="7" t="s">
        <v>0</v>
      </c>
      <c r="Q87" s="7" t="s">
        <v>0</v>
      </c>
      <c r="R87" s="7" t="s">
        <v>0</v>
      </c>
      <c r="S87" s="7" t="s">
        <v>0</v>
      </c>
      <c r="T87" s="7" t="s">
        <v>0</v>
      </c>
      <c r="U87" s="7" t="s">
        <v>0</v>
      </c>
      <c r="V87" s="7" t="s">
        <v>0</v>
      </c>
      <c r="W87" s="9" t="str">
        <f>HYPERLINK("http://www.aruplab.com/Testing-Information/resources/HotLines/HotLineDocs/Feb2023QHL/3004615.pdf","H")</f>
        <v>H</v>
      </c>
      <c r="X87" s="9" t="str">
        <f>HYPERLINK("http://www.aruplab.com/Testing-Information/resources/HotLines/TDMix/Feb2023QHL/3004615.xlsx","T")</f>
        <v>T</v>
      </c>
      <c r="Y87" s="9" t="str">
        <f>HYPERLINK("http://www.aruplab.com/Testing-Information/resources/HotLines/Sample_Reports/Feb2023QHL/3004615_Cytomegalovirus Drug Resistance by Next Generation Sequencing, Ganciclovir, Foscarnet, Cidofovir, Maribavir, and Letermovir_CMVNGS5.pdf","E")</f>
        <v>E</v>
      </c>
      <c r="Z87" s="9" t="str">
        <f>HYPERLINK("https://connect.aruplab.com/Pricing/TestPrice/3004615/D02212023","P")</f>
        <v>P</v>
      </c>
      <c r="AA87" s="8">
        <v>44873</v>
      </c>
    </row>
    <row r="88" spans="1:27" ht="45">
      <c r="A88" s="6" t="s">
        <v>270</v>
      </c>
      <c r="B88" s="6" t="s">
        <v>271</v>
      </c>
      <c r="C88" s="6" t="s">
        <v>272</v>
      </c>
      <c r="D88" s="7" t="s">
        <v>35</v>
      </c>
      <c r="E88" s="7" t="s">
        <v>0</v>
      </c>
      <c r="F88" s="7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7" t="s">
        <v>0</v>
      </c>
      <c r="N88" s="7" t="s">
        <v>0</v>
      </c>
      <c r="O88" s="7" t="s">
        <v>0</v>
      </c>
      <c r="P88" s="7" t="s">
        <v>0</v>
      </c>
      <c r="Q88" s="7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9" t="str">
        <f>HYPERLINK("http://www.aruplab.com/Testing-Information/resources/HotLines/HotLineDocs/Feb2023QHL/3005900.pdf","H")</f>
        <v>H</v>
      </c>
      <c r="X88" s="9" t="str">
        <f>HYPERLINK("http://www.aruplab.com/Testing-Information/resources/HotLines/TDMix/Feb2023QHL/3005900.xlsx","T")</f>
        <v>T</v>
      </c>
      <c r="Y88" s="7" t="s">
        <v>0</v>
      </c>
      <c r="Z88" s="9" t="str">
        <f>HYPERLINK("https://connect.aruplab.com/Pricing/TestPrice/3005900/D02212023","P")</f>
        <v>P</v>
      </c>
      <c r="AA88" s="8">
        <v>44880</v>
      </c>
    </row>
    <row r="89" spans="1:27" ht="90">
      <c r="A89" s="6" t="s">
        <v>273</v>
      </c>
      <c r="B89" s="6" t="s">
        <v>274</v>
      </c>
      <c r="C89" s="6" t="s">
        <v>275</v>
      </c>
      <c r="D89" s="7" t="s">
        <v>35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7" t="s">
        <v>0</v>
      </c>
      <c r="N89" s="7" t="s">
        <v>0</v>
      </c>
      <c r="O89" s="7" t="s">
        <v>0</v>
      </c>
      <c r="P89" s="7" t="s">
        <v>0</v>
      </c>
      <c r="Q89" s="7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9" t="str">
        <f>HYPERLINK("http://www.aruplab.com/Testing-Information/resources/HotLines/HotLineDocs/Feb2023QHL/3005912.pdf","H")</f>
        <v>H</v>
      </c>
      <c r="X89" s="9" t="str">
        <f>HYPERLINK("http://www.aruplab.com/Testing-Information/resources/HotLines/TDMix/Feb2023QHL/3005912.xlsx","T")</f>
        <v>T</v>
      </c>
      <c r="Y89" s="9" t="str">
        <f>HYPERLINK("http://www.aruplab.com/Testing-Information/resources/HotLines/Sample_Reports/Feb2023QHL/3005912_Hereditary Paraganglioma-Pheochromocytoma Expanded Panel, Sequencing and DeletionDuplication_PGLPCC NGS.pdf","E")</f>
        <v>E</v>
      </c>
      <c r="Z89" s="9" t="str">
        <f>HYPERLINK("https://connect.aruplab.com/Pricing/TestPrice/3005912/D02212023","P")</f>
        <v>P</v>
      </c>
      <c r="AA89" s="8">
        <v>44978</v>
      </c>
    </row>
    <row r="90" spans="1:27" ht="45">
      <c r="A90" s="6" t="s">
        <v>276</v>
      </c>
      <c r="B90" s="6" t="s">
        <v>277</v>
      </c>
      <c r="C90" s="6" t="s">
        <v>278</v>
      </c>
      <c r="D90" s="7" t="s">
        <v>35</v>
      </c>
      <c r="E90" s="7" t="s">
        <v>0</v>
      </c>
      <c r="F90" s="7" t="s">
        <v>0</v>
      </c>
      <c r="G90" s="7" t="s">
        <v>0</v>
      </c>
      <c r="H90" s="7" t="s">
        <v>0</v>
      </c>
      <c r="I90" s="7" t="s">
        <v>0</v>
      </c>
      <c r="J90" s="7" t="s">
        <v>0</v>
      </c>
      <c r="K90" s="7" t="s">
        <v>0</v>
      </c>
      <c r="L90" s="7" t="s">
        <v>0</v>
      </c>
      <c r="M90" s="7" t="s">
        <v>0</v>
      </c>
      <c r="N90" s="7" t="s">
        <v>0</v>
      </c>
      <c r="O90" s="7" t="s">
        <v>0</v>
      </c>
      <c r="P90" s="7" t="s">
        <v>0</v>
      </c>
      <c r="Q90" s="7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9" t="str">
        <f>HYPERLINK("http://www.aruplab.com/Testing-Information/resources/HotLines/HotLineDocs/Feb2023QHL/3005916.pdf","H")</f>
        <v>H</v>
      </c>
      <c r="X90" s="9" t="str">
        <f>HYPERLINK("http://www.aruplab.com/Testing-Information/resources/HotLines/TDMix/Feb2023QHL/3005916.xlsx","T")</f>
        <v>T</v>
      </c>
      <c r="Y90" s="9" t="str">
        <f>HYPERLINK("http://www.aruplab.com/Testing-Information/resources/HotLines/Sample_Reports/Feb2023QHL/3005916_CIC 19q13_2 Gene Rearrangement by FISH_CIC FISH.pdf","E")</f>
        <v>E</v>
      </c>
      <c r="Z90" s="9" t="str">
        <f>HYPERLINK("https://connect.aruplab.com/Pricing/TestPrice/3005916/D02212023","P")</f>
        <v>P</v>
      </c>
      <c r="AA90" s="8">
        <v>44859</v>
      </c>
    </row>
    <row r="91" spans="1:27" ht="60">
      <c r="A91" s="6" t="s">
        <v>279</v>
      </c>
      <c r="B91" s="6" t="s">
        <v>280</v>
      </c>
      <c r="C91" s="6" t="s">
        <v>281</v>
      </c>
      <c r="D91" s="7" t="s">
        <v>35</v>
      </c>
      <c r="E91" s="7" t="s">
        <v>0</v>
      </c>
      <c r="F91" s="7" t="s">
        <v>0</v>
      </c>
      <c r="G91" s="7" t="s">
        <v>0</v>
      </c>
      <c r="H91" s="7" t="s">
        <v>0</v>
      </c>
      <c r="I91" s="7" t="s">
        <v>0</v>
      </c>
      <c r="J91" s="7" t="s">
        <v>0</v>
      </c>
      <c r="K91" s="7" t="s">
        <v>0</v>
      </c>
      <c r="L91" s="7" t="s">
        <v>0</v>
      </c>
      <c r="M91" s="7" t="s">
        <v>0</v>
      </c>
      <c r="N91" s="7" t="s">
        <v>0</v>
      </c>
      <c r="O91" s="7" t="s">
        <v>0</v>
      </c>
      <c r="P91" s="7" t="s">
        <v>0</v>
      </c>
      <c r="Q91" s="7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9" t="str">
        <f>HYPERLINK("http://www.aruplab.com/Testing-Information/resources/HotLines/HotLineDocs/Feb2023QHL/3005944.pdf","H")</f>
        <v>H</v>
      </c>
      <c r="X91" s="9" t="str">
        <f>HYPERLINK("http://www.aruplab.com/Testing-Information/resources/HotLines/TDMix/Feb2023QHL/3005944.xlsx","T")</f>
        <v>T</v>
      </c>
      <c r="Y91" s="9" t="str">
        <f>HYPERLINK("http://www.aruplab.com/Testing-Information/resources/HotLines/Sample_Reports/Feb2023QHL/3005944_Hereditary Thyroid Cancer Panel, Sequencing and DeletionDuplication_THYCAN NGS.pdf","E")</f>
        <v>E</v>
      </c>
      <c r="Z91" s="9" t="str">
        <f>HYPERLINK("https://connect.aruplab.com/Pricing/TestPrice/3005944/D02212023","P")</f>
        <v>P</v>
      </c>
      <c r="AA91" s="8">
        <v>44978</v>
      </c>
    </row>
    <row r="92" spans="1:27" ht="30">
      <c r="A92" s="6" t="s">
        <v>282</v>
      </c>
      <c r="B92" s="6" t="s">
        <v>283</v>
      </c>
      <c r="C92" s="6" t="s">
        <v>284</v>
      </c>
      <c r="D92" s="7" t="s">
        <v>35</v>
      </c>
      <c r="E92" s="7" t="s">
        <v>0</v>
      </c>
      <c r="F92" s="7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  <c r="N92" s="7" t="s">
        <v>0</v>
      </c>
      <c r="O92" s="7" t="s">
        <v>0</v>
      </c>
      <c r="P92" s="7" t="s">
        <v>0</v>
      </c>
      <c r="Q92" s="7" t="s">
        <v>0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9" t="str">
        <f>HYPERLINK("http://www.aruplab.com/Testing-Information/resources/HotLines/HotLineDocs/Feb2023QHL/3005960.pdf","H")</f>
        <v>H</v>
      </c>
      <c r="X92" s="9" t="str">
        <f>HYPERLINK("http://www.aruplab.com/Testing-Information/resources/HotLines/TDMix/Feb2023QHL/3005960.xlsx","T")</f>
        <v>T</v>
      </c>
      <c r="Y92" s="9" t="str">
        <f>HYPERLINK("http://www.aruplab.com/Testing-Information/resources/HotLines/Sample_Reports/Feb2023QHL/3005960_Complement C5, Functional_C5 FUNCT.pdf","E")</f>
        <v>E</v>
      </c>
      <c r="Z92" s="9" t="str">
        <f>HYPERLINK("https://connect.aruplab.com/Pricing/TestPrice/3005960/D02212023","P")</f>
        <v>P</v>
      </c>
      <c r="AA92" s="8">
        <v>44978</v>
      </c>
    </row>
    <row r="93" spans="1:27" ht="30">
      <c r="A93" s="6" t="s">
        <v>285</v>
      </c>
      <c r="B93" s="6" t="s">
        <v>286</v>
      </c>
      <c r="C93" s="6" t="s">
        <v>287</v>
      </c>
      <c r="D93" s="7" t="s">
        <v>35</v>
      </c>
      <c r="E93" s="7" t="s">
        <v>0</v>
      </c>
      <c r="F93" s="7" t="s">
        <v>0</v>
      </c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 t="s">
        <v>0</v>
      </c>
      <c r="N93" s="7" t="s">
        <v>0</v>
      </c>
      <c r="O93" s="7" t="s">
        <v>0</v>
      </c>
      <c r="P93" s="7" t="s">
        <v>0</v>
      </c>
      <c r="Q93" s="7" t="s">
        <v>0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9" t="str">
        <f>HYPERLINK("http://www.aruplab.com/Testing-Information/resources/HotLines/HotLineDocs/Feb2023QHL/3005961.pdf","H")</f>
        <v>H</v>
      </c>
      <c r="X93" s="9" t="str">
        <f>HYPERLINK("http://www.aruplab.com/Testing-Information/resources/HotLines/TDMix/Feb2023QHL/3005961.xlsx","T")</f>
        <v>T</v>
      </c>
      <c r="Y93" s="9" t="str">
        <f>HYPERLINK("http://www.aruplab.com/Testing-Information/resources/HotLines/Sample_Reports/Feb2023QHL/3005961_C5 Inhibitors Drug Monitoring Panel_C5 INH PAN.pdf","E")</f>
        <v>E</v>
      </c>
      <c r="Z93" s="9" t="str">
        <f>HYPERLINK("https://connect.aruplab.com/Pricing/TestPrice/3005961/D02212023","P")</f>
        <v>P</v>
      </c>
      <c r="AA93" s="8">
        <v>44978</v>
      </c>
    </row>
    <row r="94" spans="1:27" ht="60">
      <c r="A94" s="6" t="s">
        <v>288</v>
      </c>
      <c r="B94" s="6" t="s">
        <v>289</v>
      </c>
      <c r="C94" s="6" t="s">
        <v>290</v>
      </c>
      <c r="D94" s="7" t="s">
        <v>35</v>
      </c>
      <c r="E94" s="7" t="s">
        <v>0</v>
      </c>
      <c r="F94" s="7" t="s">
        <v>0</v>
      </c>
      <c r="G94" s="7" t="s">
        <v>0</v>
      </c>
      <c r="H94" s="7" t="s">
        <v>0</v>
      </c>
      <c r="I94" s="7" t="s">
        <v>0</v>
      </c>
      <c r="J94" s="7" t="s">
        <v>0</v>
      </c>
      <c r="K94" s="7" t="s">
        <v>0</v>
      </c>
      <c r="L94" s="7" t="s">
        <v>0</v>
      </c>
      <c r="M94" s="7" t="s">
        <v>0</v>
      </c>
      <c r="N94" s="7" t="s">
        <v>0</v>
      </c>
      <c r="O94" s="7" t="s">
        <v>0</v>
      </c>
      <c r="P94" s="7" t="s">
        <v>0</v>
      </c>
      <c r="Q94" s="7" t="s">
        <v>0</v>
      </c>
      <c r="R94" s="7" t="s">
        <v>0</v>
      </c>
      <c r="S94" s="7" t="s">
        <v>0</v>
      </c>
      <c r="T94" s="7" t="s">
        <v>0</v>
      </c>
      <c r="U94" s="7" t="s">
        <v>0</v>
      </c>
      <c r="V94" s="7" t="s">
        <v>0</v>
      </c>
      <c r="W94" s="9" t="str">
        <f>HYPERLINK("http://www.aruplab.com/Testing-Information/resources/HotLines/HotLineDocs/Feb2023QHL/3005963.pdf","H")</f>
        <v>H</v>
      </c>
      <c r="X94" s="9" t="str">
        <f>HYPERLINK("http://www.aruplab.com/Testing-Information/resources/HotLines/TDMix/Feb2023QHL/3005963.xlsx","T")</f>
        <v>T</v>
      </c>
      <c r="Y94" s="9" t="str">
        <f>HYPERLINK("http://www.aruplab.com/Testing-Information/resources/HotLines/Sample_Reports/Feb2023QHL/3005963_Hereditary Gastric Cancer Panel, Sequencing and DeletionDuplication_GASCAN NGS.pdf","E")</f>
        <v>E</v>
      </c>
      <c r="Z94" s="9" t="str">
        <f>HYPERLINK("https://connect.aruplab.com/Pricing/TestPrice/3005963/D02212023","P")</f>
        <v>P</v>
      </c>
      <c r="AA94" s="8">
        <v>44978</v>
      </c>
    </row>
    <row r="95" spans="1:27" ht="30">
      <c r="A95" s="6" t="s">
        <v>291</v>
      </c>
      <c r="B95" s="6" t="s">
        <v>292</v>
      </c>
      <c r="C95" s="6" t="s">
        <v>293</v>
      </c>
      <c r="D95" s="7" t="s">
        <v>35</v>
      </c>
      <c r="E95" s="7" t="s">
        <v>0</v>
      </c>
      <c r="F95" s="7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7" t="s">
        <v>0</v>
      </c>
      <c r="N95" s="7" t="s">
        <v>0</v>
      </c>
      <c r="O95" s="7" t="s">
        <v>0</v>
      </c>
      <c r="P95" s="7" t="s">
        <v>0</v>
      </c>
      <c r="Q95" s="7" t="s">
        <v>0</v>
      </c>
      <c r="R95" s="7" t="s">
        <v>0</v>
      </c>
      <c r="S95" s="7" t="s">
        <v>0</v>
      </c>
      <c r="T95" s="7" t="s">
        <v>0</v>
      </c>
      <c r="U95" s="7" t="s">
        <v>0</v>
      </c>
      <c r="V95" s="7" t="s">
        <v>0</v>
      </c>
      <c r="W95" s="9" t="str">
        <f>HYPERLINK("http://www.aruplab.com/Testing-Information/resources/HotLines/HotLineDocs/Feb2023QHL/3005976.pdf","H")</f>
        <v>H</v>
      </c>
      <c r="X95" s="9" t="str">
        <f>HYPERLINK("http://www.aruplab.com/Testing-Information/resources/HotLines/TDMix/Feb2023QHL/3005976.xlsx","T")</f>
        <v>T</v>
      </c>
      <c r="Y95" s="7" t="s">
        <v>0</v>
      </c>
      <c r="Z95" s="9" t="str">
        <f>HYPERLINK("https://connect.aruplab.com/Pricing/TestPrice/3005976/D02212023","P")</f>
        <v>P</v>
      </c>
      <c r="AA95" s="8">
        <v>44978</v>
      </c>
    </row>
    <row r="96" spans="1:27">
      <c r="A96" s="6" t="s">
        <v>294</v>
      </c>
      <c r="B96" s="6" t="s">
        <v>295</v>
      </c>
      <c r="C96" s="6" t="s">
        <v>296</v>
      </c>
      <c r="D96" s="7" t="s">
        <v>35</v>
      </c>
      <c r="E96" s="7" t="s">
        <v>0</v>
      </c>
      <c r="F96" s="7" t="s">
        <v>0</v>
      </c>
      <c r="G96" s="7" t="s">
        <v>0</v>
      </c>
      <c r="H96" s="7" t="s">
        <v>0</v>
      </c>
      <c r="I96" s="7" t="s">
        <v>0</v>
      </c>
      <c r="J96" s="7" t="s">
        <v>0</v>
      </c>
      <c r="K96" s="7" t="s">
        <v>0</v>
      </c>
      <c r="L96" s="7" t="s">
        <v>0</v>
      </c>
      <c r="M96" s="7" t="s">
        <v>0</v>
      </c>
      <c r="N96" s="7" t="s">
        <v>0</v>
      </c>
      <c r="O96" s="7" t="s">
        <v>0</v>
      </c>
      <c r="P96" s="7" t="s">
        <v>0</v>
      </c>
      <c r="Q96" s="7" t="s">
        <v>0</v>
      </c>
      <c r="R96" s="7" t="s">
        <v>0</v>
      </c>
      <c r="S96" s="7" t="s">
        <v>0</v>
      </c>
      <c r="T96" s="7" t="s">
        <v>0</v>
      </c>
      <c r="U96" s="7" t="s">
        <v>0</v>
      </c>
      <c r="V96" s="7" t="s">
        <v>0</v>
      </c>
      <c r="W96" s="9" t="str">
        <f>HYPERLINK("http://www.aruplab.com/Testing-Information/resources/HotLines/HotLineDocs/Feb2023QHL/3005977.pdf","H")</f>
        <v>H</v>
      </c>
      <c r="X96" s="9" t="str">
        <f>HYPERLINK("http://www.aruplab.com/Testing-Information/resources/HotLines/TDMix/Feb2023QHL/3005977.xlsx","T")</f>
        <v>T</v>
      </c>
      <c r="Y96" s="7" t="s">
        <v>0</v>
      </c>
      <c r="Z96" s="9" t="str">
        <f>HYPERLINK("https://connect.aruplab.com/Pricing/TestPrice/3005977/D02212023","P")</f>
        <v>P</v>
      </c>
      <c r="AA96" s="8">
        <v>44978</v>
      </c>
    </row>
    <row r="97" spans="1:27">
      <c r="A97" s="6" t="s">
        <v>297</v>
      </c>
      <c r="B97" s="6" t="s">
        <v>298</v>
      </c>
      <c r="C97" s="6" t="s">
        <v>299</v>
      </c>
      <c r="D97" s="7" t="s">
        <v>35</v>
      </c>
      <c r="E97" s="7" t="s">
        <v>0</v>
      </c>
      <c r="F97" s="7" t="s">
        <v>0</v>
      </c>
      <c r="G97" s="7" t="s">
        <v>0</v>
      </c>
      <c r="H97" s="7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7" t="s">
        <v>0</v>
      </c>
      <c r="N97" s="7" t="s">
        <v>0</v>
      </c>
      <c r="O97" s="7" t="s">
        <v>0</v>
      </c>
      <c r="P97" s="7" t="s">
        <v>0</v>
      </c>
      <c r="Q97" s="7" t="s">
        <v>0</v>
      </c>
      <c r="R97" s="7" t="s">
        <v>0</v>
      </c>
      <c r="S97" s="7" t="s">
        <v>0</v>
      </c>
      <c r="T97" s="7" t="s">
        <v>0</v>
      </c>
      <c r="U97" s="7" t="s">
        <v>0</v>
      </c>
      <c r="V97" s="7" t="s">
        <v>0</v>
      </c>
      <c r="W97" s="9" t="str">
        <f>HYPERLINK("http://www.aruplab.com/Testing-Information/resources/HotLines/HotLineDocs/Feb2023QHL/3005978.pdf","H")</f>
        <v>H</v>
      </c>
      <c r="X97" s="9" t="str">
        <f>HYPERLINK("http://www.aruplab.com/Testing-Information/resources/HotLines/TDMix/Feb2023QHL/3005978.xlsx","T")</f>
        <v>T</v>
      </c>
      <c r="Y97" s="7" t="s">
        <v>0</v>
      </c>
      <c r="Z97" s="9" t="str">
        <f>HYPERLINK("https://connect.aruplab.com/Pricing/TestPrice/3005978/D02212023","P")</f>
        <v>P</v>
      </c>
      <c r="AA97" s="8">
        <v>44978</v>
      </c>
    </row>
    <row r="98" spans="1:27" ht="60">
      <c r="A98" s="6" t="s">
        <v>300</v>
      </c>
      <c r="B98" s="6" t="s">
        <v>301</v>
      </c>
      <c r="C98" s="6" t="s">
        <v>302</v>
      </c>
      <c r="D98" s="7" t="s">
        <v>35</v>
      </c>
      <c r="E98" s="7" t="s">
        <v>0</v>
      </c>
      <c r="F98" s="7" t="s">
        <v>0</v>
      </c>
      <c r="G98" s="7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7" t="s">
        <v>0</v>
      </c>
      <c r="N98" s="7" t="s">
        <v>0</v>
      </c>
      <c r="O98" s="7" t="s">
        <v>0</v>
      </c>
      <c r="P98" s="7" t="s">
        <v>0</v>
      </c>
      <c r="Q98" s="7" t="s">
        <v>0</v>
      </c>
      <c r="R98" s="7" t="s">
        <v>0</v>
      </c>
      <c r="S98" s="7" t="s">
        <v>0</v>
      </c>
      <c r="T98" s="7" t="s">
        <v>0</v>
      </c>
      <c r="U98" s="7" t="s">
        <v>0</v>
      </c>
      <c r="V98" s="7" t="s">
        <v>0</v>
      </c>
      <c r="W98" s="9" t="str">
        <f>HYPERLINK("http://www.aruplab.com/Testing-Information/resources/HotLines/HotLineDocs/Feb2023QHL/3005996.pdf","H")</f>
        <v>H</v>
      </c>
      <c r="X98" s="9" t="str">
        <f>HYPERLINK("http://www.aruplab.com/Testing-Information/resources/HotLines/TDMix/Feb2023QHL/3005996.xlsx","T")</f>
        <v>T</v>
      </c>
      <c r="Y98" s="9" t="str">
        <f>HYPERLINK("http://www.aruplab.com/Testing-Information/resources/HotLines/Sample_Reports/Feb2023QHL/3005996_Triglycerides Body Fluid with Reflex to Chylomicron Electrophoresis_CHYLO RFLX.pdf","E")</f>
        <v>E</v>
      </c>
      <c r="Z98" s="9" t="str">
        <f>HYPERLINK("https://connect.aruplab.com/Pricing/TestPrice/3005996/D02212023","P")</f>
        <v>P</v>
      </c>
      <c r="AA98" s="8">
        <v>44978</v>
      </c>
    </row>
    <row r="99" spans="1:27" ht="75">
      <c r="A99" s="6" t="s">
        <v>303</v>
      </c>
      <c r="B99" s="6" t="s">
        <v>304</v>
      </c>
      <c r="C99" s="6" t="s">
        <v>305</v>
      </c>
      <c r="D99" s="7" t="s">
        <v>35</v>
      </c>
      <c r="E99" s="7" t="s">
        <v>0</v>
      </c>
      <c r="F99" s="7" t="s">
        <v>0</v>
      </c>
      <c r="G99" s="7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7" t="s">
        <v>0</v>
      </c>
      <c r="N99" s="7" t="s">
        <v>0</v>
      </c>
      <c r="O99" s="7" t="s">
        <v>0</v>
      </c>
      <c r="P99" s="7" t="s">
        <v>0</v>
      </c>
      <c r="Q99" s="7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9" t="str">
        <f>HYPERLINK("http://www.aruplab.com/Testing-Information/resources/HotLines/HotLineDocs/Feb2023QHL/3006003.pdf","H")</f>
        <v>H</v>
      </c>
      <c r="X99" s="9" t="str">
        <f>HYPERLINK("http://www.aruplab.com/Testing-Information/resources/HotLines/TDMix/Feb2023QHL/3006003.xlsx","T")</f>
        <v>T</v>
      </c>
      <c r="Y99" s="9" t="str">
        <f>HYPERLINK("http://www.aruplab.com/Testing-Information/resources/HotLines/Sample_Reports/Feb2023QHL/3006003_Gamma-Aminobutyric Acid Receptor, Type A_GABA-A CSF.pdf","E")</f>
        <v>E</v>
      </c>
      <c r="Z99" s="9" t="str">
        <f>HYPERLINK("https://connect.aruplab.com/Pricing/TestPrice/3006003/D02212023","P")</f>
        <v>P</v>
      </c>
      <c r="AA99" s="8">
        <v>44978</v>
      </c>
    </row>
    <row r="100" spans="1:27" ht="75">
      <c r="A100" s="6" t="s">
        <v>306</v>
      </c>
      <c r="B100" s="6" t="s">
        <v>307</v>
      </c>
      <c r="C100" s="6" t="s">
        <v>308</v>
      </c>
      <c r="D100" s="7" t="s">
        <v>35</v>
      </c>
      <c r="E100" s="7" t="s">
        <v>0</v>
      </c>
      <c r="F100" s="7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7" t="s">
        <v>0</v>
      </c>
      <c r="N100" s="7" t="s">
        <v>0</v>
      </c>
      <c r="O100" s="7" t="s">
        <v>0</v>
      </c>
      <c r="P100" s="7" t="s">
        <v>0</v>
      </c>
      <c r="Q100" s="7" t="s">
        <v>0</v>
      </c>
      <c r="R100" s="7" t="s">
        <v>0</v>
      </c>
      <c r="S100" s="7" t="s">
        <v>0</v>
      </c>
      <c r="T100" s="7" t="s">
        <v>0</v>
      </c>
      <c r="U100" s="7" t="s">
        <v>0</v>
      </c>
      <c r="V100" s="7" t="s">
        <v>0</v>
      </c>
      <c r="W100" s="9" t="str">
        <f>HYPERLINK("http://www.aruplab.com/Testing-Information/resources/HotLines/HotLineDocs/Feb2023QHL/3006008.pdf","H")</f>
        <v>H</v>
      </c>
      <c r="X100" s="9" t="str">
        <f>HYPERLINK("http://www.aruplab.com/Testing-Information/resources/HotLines/TDMix/Feb2023QHL/3006008.xlsx","T")</f>
        <v>T</v>
      </c>
      <c r="Y100" s="9" t="str">
        <f>HYPERLINK("http://www.aruplab.com/Testing-Information/resources/HotLines/Sample_Reports/Feb2023QHL/3006008_Gamma-Aminobutyric Acid Receptor, Type A_GABA-A SER.pdf","E")</f>
        <v>E</v>
      </c>
      <c r="Z100" s="9" t="str">
        <f>HYPERLINK("https://connect.aruplab.com/Pricing/TestPrice/3006008/D02212023","P")</f>
        <v>P</v>
      </c>
      <c r="AA100" s="8">
        <v>44978</v>
      </c>
    </row>
    <row r="101" spans="1:27" ht="60">
      <c r="A101" s="6" t="s">
        <v>309</v>
      </c>
      <c r="B101" s="6" t="s">
        <v>310</v>
      </c>
      <c r="C101" s="6" t="s">
        <v>311</v>
      </c>
      <c r="D101" s="7" t="s">
        <v>35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7" t="s">
        <v>0</v>
      </c>
      <c r="N101" s="7" t="s">
        <v>0</v>
      </c>
      <c r="O101" s="7" t="s">
        <v>0</v>
      </c>
      <c r="P101" s="7" t="s">
        <v>0</v>
      </c>
      <c r="Q101" s="7" t="s">
        <v>0</v>
      </c>
      <c r="R101" s="7" t="s">
        <v>0</v>
      </c>
      <c r="S101" s="7" t="s">
        <v>0</v>
      </c>
      <c r="T101" s="7" t="s">
        <v>0</v>
      </c>
      <c r="U101" s="7" t="s">
        <v>0</v>
      </c>
      <c r="V101" s="7" t="s">
        <v>0</v>
      </c>
      <c r="W101" s="9" t="str">
        <f>HYPERLINK("http://www.aruplab.com/Testing-Information/resources/HotLines/HotLineDocs/Feb2023QHL/3006013.pdf","H")</f>
        <v>H</v>
      </c>
      <c r="X101" s="9" t="str">
        <f>HYPERLINK("http://www.aruplab.com/Testing-Information/resources/HotLines/TDMix/Feb2023QHL/3006013.xlsx","T")</f>
        <v>T</v>
      </c>
      <c r="Y101" s="9" t="str">
        <f>HYPERLINK("http://www.aruplab.com/Testing-Information/resources/HotLines/Sample_Reports/Feb2023QHL/3006013_IgLON Family Member 5 AB, IgG_IGLON5 CSF.pdf","E")</f>
        <v>E</v>
      </c>
      <c r="Z101" s="9" t="str">
        <f>HYPERLINK("https://connect.aruplab.com/Pricing/TestPrice/3006013/D02212023","P")</f>
        <v>P</v>
      </c>
      <c r="AA101" s="8">
        <v>44978</v>
      </c>
    </row>
    <row r="102" spans="1:27" ht="60">
      <c r="A102" s="6" t="s">
        <v>312</v>
      </c>
      <c r="B102" s="6" t="s">
        <v>313</v>
      </c>
      <c r="C102" s="6" t="s">
        <v>314</v>
      </c>
      <c r="D102" s="7" t="s">
        <v>35</v>
      </c>
      <c r="E102" s="7" t="s">
        <v>0</v>
      </c>
      <c r="F102" s="7" t="s">
        <v>0</v>
      </c>
      <c r="G102" s="7" t="s">
        <v>0</v>
      </c>
      <c r="H102" s="7" t="s">
        <v>0</v>
      </c>
      <c r="I102" s="7" t="s">
        <v>0</v>
      </c>
      <c r="J102" s="7" t="s">
        <v>0</v>
      </c>
      <c r="K102" s="7" t="s">
        <v>0</v>
      </c>
      <c r="L102" s="7" t="s">
        <v>0</v>
      </c>
      <c r="M102" s="7" t="s">
        <v>0</v>
      </c>
      <c r="N102" s="7" t="s">
        <v>0</v>
      </c>
      <c r="O102" s="7" t="s">
        <v>0</v>
      </c>
      <c r="P102" s="7" t="s">
        <v>0</v>
      </c>
      <c r="Q102" s="7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9" t="str">
        <f>HYPERLINK("http://www.aruplab.com/Testing-Information/resources/HotLines/HotLineDocs/Feb2023QHL/3006018.pdf","H")</f>
        <v>H</v>
      </c>
      <c r="X102" s="9" t="str">
        <f>HYPERLINK("http://www.aruplab.com/Testing-Information/resources/HotLines/TDMix/Feb2023QHL/3006018.xlsx","T")</f>
        <v>T</v>
      </c>
      <c r="Y102" s="9" t="str">
        <f>HYPERLINK("http://www.aruplab.com/Testing-Information/resources/HotLines/Sample_Reports/Feb2023QHL/3006018_IgLON Family Member 5 Antibody, IgG CBA_IGLON5 SER.pdf","E")</f>
        <v>E</v>
      </c>
      <c r="Z102" s="9" t="str">
        <f>HYPERLINK("https://connect.aruplab.com/Pricing/TestPrice/3006018/D02212023","P")</f>
        <v>P</v>
      </c>
      <c r="AA102" s="8">
        <v>44978</v>
      </c>
    </row>
    <row r="103" spans="1:27" ht="90">
      <c r="A103" s="6" t="s">
        <v>315</v>
      </c>
      <c r="B103" s="6" t="s">
        <v>316</v>
      </c>
      <c r="C103" s="6" t="s">
        <v>317</v>
      </c>
      <c r="D103" s="7" t="s">
        <v>35</v>
      </c>
      <c r="E103" s="7" t="s">
        <v>0</v>
      </c>
      <c r="F103" s="7" t="s">
        <v>0</v>
      </c>
      <c r="G103" s="7" t="s">
        <v>0</v>
      </c>
      <c r="H103" s="7" t="s">
        <v>0</v>
      </c>
      <c r="I103" s="7" t="s">
        <v>0</v>
      </c>
      <c r="J103" s="7" t="s">
        <v>0</v>
      </c>
      <c r="K103" s="7" t="s">
        <v>0</v>
      </c>
      <c r="L103" s="7" t="s">
        <v>0</v>
      </c>
      <c r="M103" s="7" t="s">
        <v>0</v>
      </c>
      <c r="N103" s="7" t="s">
        <v>0</v>
      </c>
      <c r="O103" s="7" t="s">
        <v>0</v>
      </c>
      <c r="P103" s="7" t="s">
        <v>0</v>
      </c>
      <c r="Q103" s="7" t="s">
        <v>0</v>
      </c>
      <c r="R103" s="7" t="s">
        <v>0</v>
      </c>
      <c r="S103" s="7" t="s">
        <v>0</v>
      </c>
      <c r="T103" s="7" t="s">
        <v>0</v>
      </c>
      <c r="U103" s="7" t="s">
        <v>0</v>
      </c>
      <c r="V103" s="7" t="s">
        <v>0</v>
      </c>
      <c r="W103" s="9" t="str">
        <f>HYPERLINK("http://www.aruplab.com/Testing-Information/resources/HotLines/HotLineDocs/Feb2023QHL/3006023.pdf","H")</f>
        <v>H</v>
      </c>
      <c r="X103" s="9" t="str">
        <f>HYPERLINK("http://www.aruplab.com/Testing-Information/resources/HotLines/TDMix/Feb2023QHL/3006023.xlsx","T")</f>
        <v>T</v>
      </c>
      <c r="Y103" s="9" t="str">
        <f>HYPERLINK("http://www.aruplab.com/Testing-Information/resources/HotLines/Sample_Reports/Feb2023QHL/3006023_Inositol 1,4,5-Trisphosphate Receptor_ITPR1 CSF.pdf","E")</f>
        <v>E</v>
      </c>
      <c r="Z103" s="9" t="str">
        <f>HYPERLINK("https://connect.aruplab.com/Pricing/TestPrice/3006023/D02212023","P")</f>
        <v>P</v>
      </c>
      <c r="AA103" s="8">
        <v>44978</v>
      </c>
    </row>
    <row r="104" spans="1:27" ht="90">
      <c r="A104" s="6" t="s">
        <v>318</v>
      </c>
      <c r="B104" s="6" t="s">
        <v>319</v>
      </c>
      <c r="C104" s="6" t="s">
        <v>320</v>
      </c>
      <c r="D104" s="7" t="s">
        <v>35</v>
      </c>
      <c r="E104" s="7" t="s">
        <v>0</v>
      </c>
      <c r="F104" s="7" t="s">
        <v>0</v>
      </c>
      <c r="G104" s="7" t="s">
        <v>0</v>
      </c>
      <c r="H104" s="7" t="s">
        <v>0</v>
      </c>
      <c r="I104" s="7" t="s">
        <v>0</v>
      </c>
      <c r="J104" s="7" t="s">
        <v>0</v>
      </c>
      <c r="K104" s="7" t="s">
        <v>0</v>
      </c>
      <c r="L104" s="7" t="s">
        <v>0</v>
      </c>
      <c r="M104" s="7" t="s">
        <v>0</v>
      </c>
      <c r="N104" s="7" t="s">
        <v>0</v>
      </c>
      <c r="O104" s="7" t="s">
        <v>0</v>
      </c>
      <c r="P104" s="7" t="s">
        <v>0</v>
      </c>
      <c r="Q104" s="7" t="s">
        <v>0</v>
      </c>
      <c r="R104" s="7" t="s">
        <v>0</v>
      </c>
      <c r="S104" s="7" t="s">
        <v>0</v>
      </c>
      <c r="T104" s="7" t="s">
        <v>0</v>
      </c>
      <c r="U104" s="7" t="s">
        <v>0</v>
      </c>
      <c r="V104" s="7" t="s">
        <v>0</v>
      </c>
      <c r="W104" s="9" t="str">
        <f>HYPERLINK("http://www.aruplab.com/Testing-Information/resources/HotLines/HotLineDocs/Feb2023QHL/3006031.pdf","H")</f>
        <v>H</v>
      </c>
      <c r="X104" s="9" t="str">
        <f>HYPERLINK("http://www.aruplab.com/Testing-Information/resources/HotLines/TDMix/Feb2023QHL/3006031.xlsx","T")</f>
        <v>T</v>
      </c>
      <c r="Y104" s="9" t="str">
        <f>HYPERLINK("http://www.aruplab.com/Testing-Information/resources/HotLines/Sample_Reports/Feb2023QHL/3006031_Inositol 1,4,5-Trisphosphate Receptor_ITPR1 SER.pdf","E")</f>
        <v>E</v>
      </c>
      <c r="Z104" s="9" t="str">
        <f>HYPERLINK("https://connect.aruplab.com/Pricing/TestPrice/3006031/D02212023","P")</f>
        <v>P</v>
      </c>
      <c r="AA104" s="8">
        <v>44978</v>
      </c>
    </row>
    <row r="105" spans="1:27" ht="75">
      <c r="A105" s="6" t="s">
        <v>321</v>
      </c>
      <c r="B105" s="6" t="s">
        <v>322</v>
      </c>
      <c r="C105" s="6" t="s">
        <v>323</v>
      </c>
      <c r="D105" s="7" t="s">
        <v>35</v>
      </c>
      <c r="E105" s="7" t="s">
        <v>0</v>
      </c>
      <c r="F105" s="7" t="s">
        <v>0</v>
      </c>
      <c r="G105" s="7" t="s">
        <v>0</v>
      </c>
      <c r="H105" s="7" t="s">
        <v>0</v>
      </c>
      <c r="I105" s="7" t="s">
        <v>0</v>
      </c>
      <c r="J105" s="7" t="s">
        <v>0</v>
      </c>
      <c r="K105" s="7" t="s">
        <v>0</v>
      </c>
      <c r="L105" s="7" t="s">
        <v>0</v>
      </c>
      <c r="M105" s="7" t="s">
        <v>0</v>
      </c>
      <c r="N105" s="7" t="s">
        <v>0</v>
      </c>
      <c r="O105" s="7" t="s">
        <v>0</v>
      </c>
      <c r="P105" s="7" t="s">
        <v>0</v>
      </c>
      <c r="Q105" s="7" t="s">
        <v>0</v>
      </c>
      <c r="R105" s="7" t="s">
        <v>0</v>
      </c>
      <c r="S105" s="7" t="s">
        <v>0</v>
      </c>
      <c r="T105" s="7" t="s">
        <v>0</v>
      </c>
      <c r="U105" s="7" t="s">
        <v>0</v>
      </c>
      <c r="V105" s="7" t="s">
        <v>0</v>
      </c>
      <c r="W105" s="9" t="str">
        <f>HYPERLINK("http://www.aruplab.com/Testing-Information/resources/HotLines/HotLineDocs/Feb2023QHL/3006039.pdf","H")</f>
        <v>H</v>
      </c>
      <c r="X105" s="9" t="str">
        <f>HYPERLINK("http://www.aruplab.com/Testing-Information/resources/HotLines/TDMix/Feb2023QHL/3006039.xlsx","T")</f>
        <v>T</v>
      </c>
      <c r="Y105" s="9" t="str">
        <f>HYPERLINK("http://www.aruplab.com/Testing-Information/resources/HotLines/Sample_Reports/Feb2023QHL/3006039_Metabotropic Glutamate Receptor 1_MGLUR1 CSF.pdf","E")</f>
        <v>E</v>
      </c>
      <c r="Z105" s="9" t="str">
        <f>HYPERLINK("https://connect.aruplab.com/Pricing/TestPrice/3006039/D02212023","P")</f>
        <v>P</v>
      </c>
      <c r="AA105" s="8">
        <v>44978</v>
      </c>
    </row>
    <row r="106" spans="1:27" ht="75">
      <c r="A106" s="6" t="s">
        <v>324</v>
      </c>
      <c r="B106" s="6" t="s">
        <v>325</v>
      </c>
      <c r="C106" s="6" t="s">
        <v>326</v>
      </c>
      <c r="D106" s="7" t="s">
        <v>35</v>
      </c>
      <c r="E106" s="7" t="s">
        <v>0</v>
      </c>
      <c r="F106" s="7" t="s">
        <v>0</v>
      </c>
      <c r="G106" s="7" t="s">
        <v>0</v>
      </c>
      <c r="H106" s="7" t="s">
        <v>0</v>
      </c>
      <c r="I106" s="7" t="s">
        <v>0</v>
      </c>
      <c r="J106" s="7" t="s">
        <v>0</v>
      </c>
      <c r="K106" s="7" t="s">
        <v>0</v>
      </c>
      <c r="L106" s="7" t="s">
        <v>0</v>
      </c>
      <c r="M106" s="7" t="s">
        <v>0</v>
      </c>
      <c r="N106" s="7" t="s">
        <v>0</v>
      </c>
      <c r="O106" s="7" t="s">
        <v>0</v>
      </c>
      <c r="P106" s="7" t="s">
        <v>0</v>
      </c>
      <c r="Q106" s="7" t="s">
        <v>0</v>
      </c>
      <c r="R106" s="7" t="s">
        <v>0</v>
      </c>
      <c r="S106" s="7" t="s">
        <v>0</v>
      </c>
      <c r="T106" s="7" t="s">
        <v>0</v>
      </c>
      <c r="U106" s="7" t="s">
        <v>0</v>
      </c>
      <c r="V106" s="7" t="s">
        <v>0</v>
      </c>
      <c r="W106" s="9" t="str">
        <f>HYPERLINK("http://www.aruplab.com/Testing-Information/resources/HotLines/HotLineDocs/Feb2023QHL/3006044.pdf","H")</f>
        <v>H</v>
      </c>
      <c r="X106" s="9" t="str">
        <f>HYPERLINK("http://www.aruplab.com/Testing-Information/resources/HotLines/TDMix/Feb2023QHL/3006044.xlsx","T")</f>
        <v>T</v>
      </c>
      <c r="Y106" s="9" t="str">
        <f>HYPERLINK("http://www.aruplab.com/Testing-Information/resources/HotLines/Sample_Reports/Feb2023QHL/3006044_Metabotropic Glutamate Receptor 1_MGLUR1 SER.pdf","E")</f>
        <v>E</v>
      </c>
      <c r="Z106" s="9" t="str">
        <f>HYPERLINK("https://connect.aruplab.com/Pricing/TestPrice/3006044/D02212023","P")</f>
        <v>P</v>
      </c>
      <c r="AA106" s="8">
        <v>44978</v>
      </c>
    </row>
    <row r="107" spans="1:27" ht="45">
      <c r="A107" s="6" t="s">
        <v>327</v>
      </c>
      <c r="B107" s="6" t="s">
        <v>328</v>
      </c>
      <c r="C107" s="6" t="s">
        <v>329</v>
      </c>
      <c r="D107" s="7" t="s">
        <v>35</v>
      </c>
      <c r="E107" s="7" t="s">
        <v>0</v>
      </c>
      <c r="F107" s="7" t="s">
        <v>0</v>
      </c>
      <c r="G107" s="7" t="s">
        <v>0</v>
      </c>
      <c r="H107" s="7" t="s">
        <v>0</v>
      </c>
      <c r="I107" s="7" t="s">
        <v>0</v>
      </c>
      <c r="J107" s="7" t="s">
        <v>0</v>
      </c>
      <c r="K107" s="7" t="s">
        <v>0</v>
      </c>
      <c r="L107" s="7" t="s">
        <v>0</v>
      </c>
      <c r="M107" s="7" t="s">
        <v>0</v>
      </c>
      <c r="N107" s="7" t="s">
        <v>0</v>
      </c>
      <c r="O107" s="7" t="s">
        <v>0</v>
      </c>
      <c r="P107" s="7" t="s">
        <v>0</v>
      </c>
      <c r="Q107" s="7" t="s">
        <v>0</v>
      </c>
      <c r="R107" s="7" t="s">
        <v>0</v>
      </c>
      <c r="S107" s="7" t="s">
        <v>0</v>
      </c>
      <c r="T107" s="7" t="s">
        <v>0</v>
      </c>
      <c r="U107" s="7" t="s">
        <v>0</v>
      </c>
      <c r="V107" s="7" t="s">
        <v>0</v>
      </c>
      <c r="W107" s="9" t="str">
        <f>HYPERLINK("http://www.aruplab.com/Testing-Information/resources/HotLines/HotLineDocs/Feb2023QHL/3006049.pdf","H")</f>
        <v>H</v>
      </c>
      <c r="X107" s="9" t="str">
        <f>HYPERLINK("http://www.aruplab.com/Testing-Information/resources/HotLines/TDMix/Feb2023QHL/3006049.xlsx","T")</f>
        <v>T</v>
      </c>
      <c r="Y107" s="9" t="str">
        <f>HYPERLINK("http://www.aruplab.com/Testing-Information/resources/HotLines/Sample_Reports/Feb2023QHL/3006049_Autoimmune Encephalitis Reflex Panel, CSF_AE CSF.pdf","E")</f>
        <v>E</v>
      </c>
      <c r="Z107" s="9" t="str">
        <f>HYPERLINK("https://connect.aruplab.com/Pricing/TestPrice/3006049/D02212023","P")</f>
        <v>P</v>
      </c>
      <c r="AA107" s="8">
        <v>44978</v>
      </c>
    </row>
    <row r="108" spans="1:27" ht="45">
      <c r="A108" s="6" t="s">
        <v>330</v>
      </c>
      <c r="B108" s="6" t="s">
        <v>331</v>
      </c>
      <c r="C108" s="6" t="s">
        <v>332</v>
      </c>
      <c r="D108" s="7" t="s">
        <v>35</v>
      </c>
      <c r="E108" s="7" t="s">
        <v>0</v>
      </c>
      <c r="F108" s="7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7" t="s">
        <v>0</v>
      </c>
      <c r="N108" s="7" t="s">
        <v>0</v>
      </c>
      <c r="O108" s="7" t="s">
        <v>0</v>
      </c>
      <c r="P108" s="7" t="s">
        <v>0</v>
      </c>
      <c r="Q108" s="7" t="s">
        <v>0</v>
      </c>
      <c r="R108" s="7" t="s">
        <v>0</v>
      </c>
      <c r="S108" s="7" t="s">
        <v>0</v>
      </c>
      <c r="T108" s="7" t="s">
        <v>0</v>
      </c>
      <c r="U108" s="7" t="s">
        <v>0</v>
      </c>
      <c r="V108" s="7" t="s">
        <v>0</v>
      </c>
      <c r="W108" s="9" t="str">
        <f>HYPERLINK("http://www.aruplab.com/Testing-Information/resources/HotLines/HotLineDocs/Feb2023QHL/3006050.pdf","H")</f>
        <v>H</v>
      </c>
      <c r="X108" s="9" t="str">
        <f>HYPERLINK("http://www.aruplab.com/Testing-Information/resources/HotLines/TDMix/Feb2023QHL/3006050.xlsx","T")</f>
        <v>T</v>
      </c>
      <c r="Y108" s="9" t="str">
        <f>HYPERLINK("http://www.aruplab.com/Testing-Information/resources/HotLines/Sample_Reports/Feb2023QHL/3006050_Autoimmune Encephalitis Extended Panel_ENCEPHEXT2.pdf","E")</f>
        <v>E</v>
      </c>
      <c r="Z108" s="9" t="str">
        <f>HYPERLINK("https://connect.aruplab.com/Pricing/TestPrice/3006050/D02212023","P")</f>
        <v>P</v>
      </c>
      <c r="AA108" s="8">
        <v>44978</v>
      </c>
    </row>
    <row r="109" spans="1:27" ht="60">
      <c r="A109" s="6" t="s">
        <v>333</v>
      </c>
      <c r="B109" s="6" t="s">
        <v>334</v>
      </c>
      <c r="C109" s="6" t="s">
        <v>335</v>
      </c>
      <c r="D109" s="7" t="s">
        <v>35</v>
      </c>
      <c r="E109" s="7" t="s">
        <v>0</v>
      </c>
      <c r="F109" s="7" t="s">
        <v>0</v>
      </c>
      <c r="G109" s="7" t="s">
        <v>0</v>
      </c>
      <c r="H109" s="7" t="s">
        <v>0</v>
      </c>
      <c r="I109" s="7" t="s">
        <v>0</v>
      </c>
      <c r="J109" s="7" t="s">
        <v>0</v>
      </c>
      <c r="K109" s="7" t="s">
        <v>0</v>
      </c>
      <c r="L109" s="7" t="s">
        <v>0</v>
      </c>
      <c r="M109" s="7" t="s">
        <v>0</v>
      </c>
      <c r="N109" s="7" t="s">
        <v>0</v>
      </c>
      <c r="O109" s="7" t="s">
        <v>0</v>
      </c>
      <c r="P109" s="7" t="s">
        <v>0</v>
      </c>
      <c r="Q109" s="7" t="s">
        <v>0</v>
      </c>
      <c r="R109" s="7" t="s">
        <v>0</v>
      </c>
      <c r="S109" s="7" t="s">
        <v>0</v>
      </c>
      <c r="T109" s="7" t="s">
        <v>0</v>
      </c>
      <c r="U109" s="7" t="s">
        <v>0</v>
      </c>
      <c r="V109" s="7" t="s">
        <v>0</v>
      </c>
      <c r="W109" s="9" t="str">
        <f>HYPERLINK("http://www.aruplab.com/Testing-Information/resources/HotLines/HotLineDocs/Feb2023QHL/3006051.pdf","H")</f>
        <v>H</v>
      </c>
      <c r="X109" s="9" t="str">
        <f>HYPERLINK("http://www.aruplab.com/Testing-Information/resources/HotLines/TDMix/Feb2023QHL/3006051.xlsx","T")</f>
        <v>T</v>
      </c>
      <c r="Y109" s="9" t="str">
        <f>HYPERLINK("http://www.aruplab.com/Testing-Information/resources/HotLines/Sample_Reports/Feb2023QHL/3006051_Autoimmune Neurologic Disease Panel_NEURO R4.pdf","E")</f>
        <v>E</v>
      </c>
      <c r="Z109" s="9" t="str">
        <f>HYPERLINK("https://connect.aruplab.com/Pricing/TestPrice/3006051/D02212023","P")</f>
        <v>P</v>
      </c>
      <c r="AA109" s="8">
        <v>44978</v>
      </c>
    </row>
    <row r="110" spans="1:27" ht="45">
      <c r="A110" s="6" t="s">
        <v>336</v>
      </c>
      <c r="B110" s="6" t="s">
        <v>337</v>
      </c>
      <c r="C110" s="6" t="s">
        <v>338</v>
      </c>
      <c r="D110" s="7" t="s">
        <v>35</v>
      </c>
      <c r="E110" s="7" t="s">
        <v>0</v>
      </c>
      <c r="F110" s="7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7" t="s">
        <v>0</v>
      </c>
      <c r="L110" s="7" t="s">
        <v>0</v>
      </c>
      <c r="M110" s="7" t="s">
        <v>0</v>
      </c>
      <c r="N110" s="7" t="s">
        <v>0</v>
      </c>
      <c r="O110" s="7" t="s">
        <v>0</v>
      </c>
      <c r="P110" s="7" t="s">
        <v>0</v>
      </c>
      <c r="Q110" s="7" t="s">
        <v>0</v>
      </c>
      <c r="R110" s="7" t="s">
        <v>0</v>
      </c>
      <c r="S110" s="7" t="s">
        <v>0</v>
      </c>
      <c r="T110" s="7" t="s">
        <v>0</v>
      </c>
      <c r="U110" s="7" t="s">
        <v>0</v>
      </c>
      <c r="V110" s="7" t="s">
        <v>0</v>
      </c>
      <c r="W110" s="9" t="str">
        <f>HYPERLINK("http://www.aruplab.com/Testing-Information/resources/HotLines/HotLineDocs/Feb2023QHL/3006052.pdf","H")</f>
        <v>H</v>
      </c>
      <c r="X110" s="9" t="str">
        <f>HYPERLINK("http://www.aruplab.com/Testing-Information/resources/HotLines/TDMix/Feb2023QHL/3006052.xlsx","T")</f>
        <v>T</v>
      </c>
      <c r="Y110" s="9" t="str">
        <f>HYPERLINK("http://www.aruplab.com/Testing-Information/resources/HotLines/Sample_Reports/Feb2023QHL/3006052_Autoimmune Neurologic Disease Panel_NEURORCSF2.pdf","E")</f>
        <v>E</v>
      </c>
      <c r="Z110" s="9" t="str">
        <f>HYPERLINK("https://connect.aruplab.com/Pricing/TestPrice/3006052/D02212023","P")</f>
        <v>P</v>
      </c>
      <c r="AA110" s="8">
        <v>44978</v>
      </c>
    </row>
    <row r="111" spans="1:27" ht="30">
      <c r="A111" s="6" t="s">
        <v>339</v>
      </c>
      <c r="B111" s="6" t="s">
        <v>340</v>
      </c>
      <c r="C111" s="6" t="s">
        <v>341</v>
      </c>
      <c r="D111" s="7" t="s">
        <v>35</v>
      </c>
      <c r="E111" s="7" t="s">
        <v>0</v>
      </c>
      <c r="F111" s="7" t="s">
        <v>0</v>
      </c>
      <c r="G111" s="7" t="s">
        <v>0</v>
      </c>
      <c r="H111" s="7" t="s">
        <v>0</v>
      </c>
      <c r="I111" s="7" t="s">
        <v>0</v>
      </c>
      <c r="J111" s="7" t="s">
        <v>0</v>
      </c>
      <c r="K111" s="7" t="s">
        <v>0</v>
      </c>
      <c r="L111" s="7" t="s">
        <v>0</v>
      </c>
      <c r="M111" s="7" t="s">
        <v>0</v>
      </c>
      <c r="N111" s="7" t="s">
        <v>0</v>
      </c>
      <c r="O111" s="7" t="s">
        <v>0</v>
      </c>
      <c r="P111" s="7" t="s">
        <v>0</v>
      </c>
      <c r="Q111" s="7" t="s">
        <v>0</v>
      </c>
      <c r="R111" s="7" t="s">
        <v>0</v>
      </c>
      <c r="S111" s="7" t="s">
        <v>0</v>
      </c>
      <c r="T111" s="7" t="s">
        <v>0</v>
      </c>
      <c r="U111" s="7" t="s">
        <v>0</v>
      </c>
      <c r="V111" s="7" t="s">
        <v>0</v>
      </c>
      <c r="W111" s="9" t="str">
        <f>HYPERLINK("http://www.aruplab.com/Testing-Information/resources/HotLines/HotLineDocs/Feb2023QHL/3006065.pdf","H")</f>
        <v>H</v>
      </c>
      <c r="X111" s="9" t="str">
        <f>HYPERLINK("http://www.aruplab.com/Testing-Information/resources/HotLines/TDMix/Feb2023QHL/3006065.xlsx","T")</f>
        <v>T</v>
      </c>
      <c r="Y111" s="9" t="str">
        <f>HYPERLINK("http://www.aruplab.com/Testing-Information/resources/HotLines/Sample_Reports/Feb2023QHL/3006065_Hypersensitivity Pneumonitis 1_HYPER 1.pdf","E")</f>
        <v>E</v>
      </c>
      <c r="Z111" s="9" t="str">
        <f>HYPERLINK("https://connect.aruplab.com/Pricing/TestPrice/3006065/D02212023","P")</f>
        <v>P</v>
      </c>
      <c r="AA111" s="8">
        <v>44978</v>
      </c>
    </row>
    <row r="112" spans="1:27" ht="30">
      <c r="A112" s="6" t="s">
        <v>342</v>
      </c>
      <c r="B112" s="6" t="s">
        <v>343</v>
      </c>
      <c r="C112" s="6" t="s">
        <v>344</v>
      </c>
      <c r="D112" s="7" t="s">
        <v>35</v>
      </c>
      <c r="E112" s="7" t="s">
        <v>0</v>
      </c>
      <c r="F112" s="7" t="s">
        <v>0</v>
      </c>
      <c r="G112" s="7" t="s">
        <v>0</v>
      </c>
      <c r="H112" s="7" t="s">
        <v>0</v>
      </c>
      <c r="I112" s="7" t="s">
        <v>0</v>
      </c>
      <c r="J112" s="7" t="s">
        <v>0</v>
      </c>
      <c r="K112" s="7" t="s">
        <v>0</v>
      </c>
      <c r="L112" s="7" t="s">
        <v>0</v>
      </c>
      <c r="M112" s="7" t="s">
        <v>0</v>
      </c>
      <c r="N112" s="7" t="s">
        <v>0</v>
      </c>
      <c r="O112" s="7" t="s">
        <v>0</v>
      </c>
      <c r="P112" s="7" t="s">
        <v>0</v>
      </c>
      <c r="Q112" s="7" t="s">
        <v>0</v>
      </c>
      <c r="R112" s="7" t="s">
        <v>0</v>
      </c>
      <c r="S112" s="7" t="s">
        <v>0</v>
      </c>
      <c r="T112" s="7" t="s">
        <v>0</v>
      </c>
      <c r="U112" s="7" t="s">
        <v>0</v>
      </c>
      <c r="V112" s="7" t="s">
        <v>0</v>
      </c>
      <c r="W112" s="9" t="str">
        <f>HYPERLINK("http://www.aruplab.com/Testing-Information/resources/HotLines/HotLineDocs/Feb2023QHL/3006066.pdf","H")</f>
        <v>H</v>
      </c>
      <c r="X112" s="9" t="str">
        <f>HYPERLINK("http://www.aruplab.com/Testing-Information/resources/HotLines/TDMix/Feb2023QHL/3006066.xlsx","T")</f>
        <v>T</v>
      </c>
      <c r="Y112" s="9" t="str">
        <f>HYPERLINK("http://www.aruplab.com/Testing-Information/resources/HotLines/Sample_Reports/Feb2023QHL/3006066_Toxocara Antibodies, IgG by ELISA_TOXOCARA G.pdf","E")</f>
        <v>E</v>
      </c>
      <c r="Z112" s="9" t="str">
        <f>HYPERLINK("https://connect.aruplab.com/Pricing/TestPrice/3006066/D02212023","P")</f>
        <v>P</v>
      </c>
      <c r="AA112" s="8">
        <v>44978</v>
      </c>
    </row>
    <row r="113" spans="1:27" ht="45">
      <c r="A113" s="6" t="s">
        <v>345</v>
      </c>
      <c r="B113" s="6" t="s">
        <v>346</v>
      </c>
      <c r="C113" s="6" t="s">
        <v>347</v>
      </c>
      <c r="D113" s="7" t="s">
        <v>35</v>
      </c>
      <c r="E113" s="7" t="s">
        <v>0</v>
      </c>
      <c r="F113" s="7" t="s">
        <v>0</v>
      </c>
      <c r="G113" s="7" t="s">
        <v>0</v>
      </c>
      <c r="H113" s="7" t="s">
        <v>0</v>
      </c>
      <c r="I113" s="7" t="s">
        <v>0</v>
      </c>
      <c r="J113" s="7" t="s">
        <v>0</v>
      </c>
      <c r="K113" s="7" t="s">
        <v>0</v>
      </c>
      <c r="L113" s="7" t="s">
        <v>0</v>
      </c>
      <c r="M113" s="7" t="s">
        <v>0</v>
      </c>
      <c r="N113" s="7" t="s">
        <v>0</v>
      </c>
      <c r="O113" s="7" t="s">
        <v>0</v>
      </c>
      <c r="P113" s="7" t="s">
        <v>0</v>
      </c>
      <c r="Q113" s="7" t="s">
        <v>0</v>
      </c>
      <c r="R113" s="7" t="s">
        <v>0</v>
      </c>
      <c r="S113" s="7" t="s">
        <v>0</v>
      </c>
      <c r="T113" s="7" t="s">
        <v>0</v>
      </c>
      <c r="U113" s="7" t="s">
        <v>0</v>
      </c>
      <c r="V113" s="7" t="s">
        <v>0</v>
      </c>
      <c r="W113" s="9" t="str">
        <f>HYPERLINK("http://www.aruplab.com/Testing-Information/resources/HotLines/HotLineDocs/Feb2023QHL/3006075.pdf","H")</f>
        <v>H</v>
      </c>
      <c r="X113" s="9" t="str">
        <f>HYPERLINK("http://www.aruplab.com/Testing-Information/resources/HotLines/TDMix/Feb2023QHL/3006075.xlsx","T")</f>
        <v>T</v>
      </c>
      <c r="Y113" s="9" t="str">
        <f>HYPERLINK("http://www.aruplab.com/Testing-Information/resources/HotLines/Sample_Reports/Feb2023QHL/3006075_BK Virus by Quantitative NAAT, Urine_BKQ U.pdf","E")</f>
        <v>E</v>
      </c>
      <c r="Z113" s="9" t="str">
        <f>HYPERLINK("https://connect.aruplab.com/Pricing/TestPrice/3006075/D02212023","P")</f>
        <v>P</v>
      </c>
      <c r="AA113" s="8">
        <v>44978</v>
      </c>
    </row>
    <row r="114" spans="1:27" ht="45">
      <c r="A114" s="6" t="s">
        <v>348</v>
      </c>
      <c r="B114" s="6" t="s">
        <v>349</v>
      </c>
      <c r="C114" s="6" t="s">
        <v>350</v>
      </c>
      <c r="D114" s="7" t="s">
        <v>35</v>
      </c>
      <c r="E114" s="7" t="s">
        <v>0</v>
      </c>
      <c r="F114" s="7" t="s">
        <v>0</v>
      </c>
      <c r="G114" s="7" t="s">
        <v>0</v>
      </c>
      <c r="H114" s="7" t="s">
        <v>0</v>
      </c>
      <c r="I114" s="7" t="s">
        <v>0</v>
      </c>
      <c r="J114" s="7" t="s">
        <v>0</v>
      </c>
      <c r="K114" s="7" t="s">
        <v>0</v>
      </c>
      <c r="L114" s="7" t="s">
        <v>0</v>
      </c>
      <c r="M114" s="7" t="s">
        <v>0</v>
      </c>
      <c r="N114" s="7" t="s">
        <v>0</v>
      </c>
      <c r="O114" s="7" t="s">
        <v>0</v>
      </c>
      <c r="P114" s="7" t="s">
        <v>0</v>
      </c>
      <c r="Q114" s="7" t="s">
        <v>0</v>
      </c>
      <c r="R114" s="7" t="s">
        <v>0</v>
      </c>
      <c r="S114" s="7" t="s">
        <v>0</v>
      </c>
      <c r="T114" s="7" t="s">
        <v>0</v>
      </c>
      <c r="U114" s="7" t="s">
        <v>0</v>
      </c>
      <c r="V114" s="7" t="s">
        <v>0</v>
      </c>
      <c r="W114" s="9" t="str">
        <f>HYPERLINK("http://www.aruplab.com/Testing-Information/resources/HotLines/HotLineDocs/Feb2023QHL/3006076.pdf","H")</f>
        <v>H</v>
      </c>
      <c r="X114" s="9" t="str">
        <f>HYPERLINK("http://www.aruplab.com/Testing-Information/resources/HotLines/TDMix/Feb2023QHL/3006076.xlsx","T")</f>
        <v>T</v>
      </c>
      <c r="Y114" s="9" t="str">
        <f>HYPERLINK("http://www.aruplab.com/Testing-Information/resources/HotLines/Sample_Reports/Feb2023QHL/3006076_BK Virus by Quantitative NAAT, Plasma_BKQ P.pdf","E")</f>
        <v>E</v>
      </c>
      <c r="Z114" s="9" t="str">
        <f>HYPERLINK("https://connect.aruplab.com/Pricing/TestPrice/3006076/D02212023","P")</f>
        <v>P</v>
      </c>
      <c r="AA114" s="8">
        <v>44978</v>
      </c>
    </row>
    <row r="115" spans="1:27" ht="45">
      <c r="A115" s="6" t="s">
        <v>351</v>
      </c>
      <c r="B115" s="6" t="s">
        <v>352</v>
      </c>
      <c r="C115" s="6" t="s">
        <v>353</v>
      </c>
      <c r="D115" s="7" t="s">
        <v>35</v>
      </c>
      <c r="E115" s="7" t="s">
        <v>0</v>
      </c>
      <c r="F115" s="7" t="s">
        <v>0</v>
      </c>
      <c r="G115" s="7" t="s">
        <v>0</v>
      </c>
      <c r="H115" s="7" t="s">
        <v>0</v>
      </c>
      <c r="I115" s="7" t="s">
        <v>0</v>
      </c>
      <c r="J115" s="7" t="s">
        <v>0</v>
      </c>
      <c r="K115" s="7" t="s">
        <v>0</v>
      </c>
      <c r="L115" s="7" t="s">
        <v>0</v>
      </c>
      <c r="M115" s="7" t="s">
        <v>0</v>
      </c>
      <c r="N115" s="7" t="s">
        <v>0</v>
      </c>
      <c r="O115" s="7" t="s">
        <v>0</v>
      </c>
      <c r="P115" s="7" t="s">
        <v>0</v>
      </c>
      <c r="Q115" s="7" t="s">
        <v>0</v>
      </c>
      <c r="R115" s="7" t="s">
        <v>0</v>
      </c>
      <c r="S115" s="7" t="s">
        <v>0</v>
      </c>
      <c r="T115" s="7" t="s">
        <v>0</v>
      </c>
      <c r="U115" s="7" t="s">
        <v>0</v>
      </c>
      <c r="V115" s="7" t="s">
        <v>0</v>
      </c>
      <c r="W115" s="9" t="str">
        <f>HYPERLINK("http://www.aruplab.com/Testing-Information/resources/HotLines/HotLineDocs/Feb2023QHL/3006079.pdf","H")</f>
        <v>H</v>
      </c>
      <c r="X115" s="9" t="str">
        <f>HYPERLINK("http://www.aruplab.com/Testing-Information/resources/HotLines/TDMix/Feb2023QHL/3006079.xlsx","T")</f>
        <v>T</v>
      </c>
      <c r="Y115" s="9" t="str">
        <f>HYPERLINK("http://www.aruplab.com/Testing-Information/resources/HotLines/Sample_Reports/Feb2023QHL/3006079_Epstein-Barr Virus by Quantitative NAAT, Plasma_EBVQ.pdf","E")</f>
        <v>E</v>
      </c>
      <c r="Z115" s="9" t="str">
        <f>HYPERLINK("https://connect.aruplab.com/Pricing/TestPrice/3006079/D02212023","P")</f>
        <v>P</v>
      </c>
      <c r="AA115" s="8">
        <v>44978</v>
      </c>
    </row>
    <row r="116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&amp;C&amp;"Roboto,Regular"&amp;10  &amp;R&amp;"Roboto"&amp;8Page &amp;P of &amp;N&amp;L&amp;"Calibri"&amp;11&amp;K000000&amp;"Roboto,Regular"&amp;8 ARUP Laboratories | 500 Chipeta Way | Salt Lake City, UT 84108 | 800-522-2787 | aruplab.com _x000D_&amp;1#&amp;"Calibri"&amp;10&amp;K000000Private Information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Siady, Spencer H.</cp:lastModifiedBy>
  <dcterms:created xsi:type="dcterms:W3CDTF">2023-01-05T19:46:18Z</dcterms:created>
  <dcterms:modified xsi:type="dcterms:W3CDTF">2023-01-05T21:18:13Z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2023-01-05T21:17:44Z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0cbc2e00-b25f-4583-8856-c714861091e0</vt:lpwstr>
  </property>
  <property fmtid="{D5CDD505-2E9C-101B-9397-08002B2CF9AE}" pid="8" name="MSIP_Label_7528a15d-fe30-4bc2-853f-da171899c8c3_ContentBits">
    <vt:lpwstr>2</vt:lpwstr>
  </property>
</Properties>
</file>