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49B01EF7-F7CE-4BF7-B40B-8476689178EA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6" i="1" l="1"/>
  <c r="Y86" i="1"/>
  <c r="X86" i="1"/>
  <c r="W86" i="1"/>
  <c r="Z85" i="1"/>
  <c r="Y85" i="1"/>
  <c r="X85" i="1"/>
  <c r="W85" i="1"/>
  <c r="Z84" i="1"/>
  <c r="Y84" i="1"/>
  <c r="X84" i="1"/>
  <c r="W84" i="1"/>
  <c r="Z83" i="1"/>
  <c r="Y83" i="1"/>
  <c r="X83" i="1"/>
  <c r="W83" i="1"/>
  <c r="Z82" i="1"/>
  <c r="Y82" i="1"/>
  <c r="X82" i="1"/>
  <c r="W82" i="1"/>
  <c r="Z81" i="1"/>
  <c r="X81" i="1"/>
  <c r="W81" i="1"/>
  <c r="Z80" i="1"/>
  <c r="X80" i="1"/>
  <c r="W80" i="1"/>
  <c r="Z79" i="1"/>
  <c r="X79" i="1"/>
  <c r="W79" i="1"/>
  <c r="Z78" i="1"/>
  <c r="X78" i="1"/>
  <c r="W78" i="1"/>
  <c r="Z77" i="1"/>
  <c r="Y77" i="1"/>
  <c r="X77" i="1"/>
  <c r="W77" i="1"/>
  <c r="Z76" i="1"/>
  <c r="Y76" i="1"/>
  <c r="X76" i="1"/>
  <c r="W76" i="1"/>
  <c r="Z75" i="1"/>
  <c r="Y75" i="1"/>
  <c r="X75" i="1"/>
  <c r="W75" i="1"/>
  <c r="Z74" i="1"/>
  <c r="Y74" i="1"/>
  <c r="X74" i="1"/>
  <c r="W74" i="1"/>
  <c r="Z73" i="1"/>
  <c r="Y73" i="1"/>
  <c r="X73" i="1"/>
  <c r="W73" i="1"/>
  <c r="Z72" i="1"/>
  <c r="Y72" i="1"/>
  <c r="X72" i="1"/>
  <c r="W72" i="1"/>
  <c r="X71" i="1"/>
  <c r="W71" i="1"/>
  <c r="W70" i="1"/>
  <c r="W69" i="1"/>
  <c r="W68" i="1"/>
  <c r="X67" i="1"/>
  <c r="W67" i="1"/>
  <c r="Y66" i="1"/>
  <c r="X66" i="1"/>
  <c r="W66" i="1"/>
  <c r="Y65" i="1"/>
  <c r="X65" i="1"/>
  <c r="W65" i="1"/>
  <c r="Y64" i="1"/>
  <c r="X64" i="1"/>
  <c r="W64" i="1"/>
  <c r="Y63" i="1"/>
  <c r="X63" i="1"/>
  <c r="W63" i="1"/>
  <c r="W62" i="1"/>
  <c r="W61" i="1"/>
  <c r="W60" i="1"/>
  <c r="Y59" i="1"/>
  <c r="X59" i="1"/>
  <c r="W59" i="1"/>
  <c r="W58" i="1"/>
  <c r="W57" i="1"/>
  <c r="W56" i="1"/>
  <c r="W55" i="1"/>
  <c r="Y54" i="1"/>
  <c r="X54" i="1"/>
  <c r="W54" i="1"/>
  <c r="W53" i="1"/>
  <c r="W52" i="1"/>
  <c r="Y51" i="1"/>
  <c r="X51" i="1"/>
  <c r="W51" i="1"/>
  <c r="Y50" i="1"/>
  <c r="X50" i="1"/>
  <c r="W50" i="1"/>
  <c r="Y49" i="1"/>
  <c r="X49" i="1"/>
  <c r="W49" i="1"/>
  <c r="Y48" i="1"/>
  <c r="X48" i="1"/>
  <c r="W48" i="1"/>
  <c r="Y47" i="1"/>
  <c r="X47" i="1"/>
  <c r="W47" i="1"/>
  <c r="W46" i="1"/>
  <c r="X45" i="1"/>
  <c r="W45" i="1"/>
  <c r="W44" i="1"/>
  <c r="Y43" i="1"/>
  <c r="X43" i="1"/>
  <c r="W43" i="1"/>
  <c r="X42" i="1"/>
  <c r="W42" i="1"/>
  <c r="W41" i="1"/>
  <c r="W40" i="1"/>
  <c r="W39" i="1"/>
  <c r="W38" i="1"/>
  <c r="W37" i="1"/>
  <c r="W36" i="1"/>
  <c r="W35" i="1"/>
  <c r="W34" i="1"/>
  <c r="W33" i="1"/>
  <c r="W32" i="1"/>
  <c r="X31" i="1"/>
  <c r="W31" i="1"/>
  <c r="W30" i="1"/>
  <c r="Y29" i="1"/>
  <c r="W29" i="1"/>
  <c r="Y28" i="1"/>
  <c r="W28" i="1"/>
  <c r="W27" i="1"/>
  <c r="W26" i="1"/>
  <c r="W25" i="1"/>
  <c r="W24" i="1"/>
  <c r="W23" i="1"/>
  <c r="X22" i="1"/>
  <c r="W22" i="1"/>
  <c r="W21" i="1"/>
  <c r="W20" i="1"/>
  <c r="W19" i="1"/>
  <c r="W18" i="1"/>
  <c r="W17" i="1"/>
  <c r="W16" i="1"/>
  <c r="W15" i="1"/>
  <c r="W14" i="1"/>
  <c r="W13" i="1"/>
  <c r="W12" i="1"/>
  <c r="W11" i="1"/>
  <c r="Y10" i="1"/>
  <c r="W10" i="1"/>
  <c r="Y9" i="1"/>
  <c r="X9" i="1"/>
  <c r="W9" i="1"/>
</calcChain>
</file>

<file path=xl/sharedStrings.xml><?xml version="1.0" encoding="utf-8"?>
<sst xmlns="http://schemas.openxmlformats.org/spreadsheetml/2006/main" count="1972" uniqueCount="268">
  <si>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</si>
  <si>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</si>
  <si>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</si>
  <si>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</si>
  <si>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</si>
  <si>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</si>
  <si>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</si>
  <si>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</si>
  <si>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</si>
  <si>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</si>
  <si>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</si>
  <si>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</si>
  <si>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</si>
  <si>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</si>
  <si>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</si>
  <si>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</si>
  <si>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</si>
  <si>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</si>
  <si>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</si>
  <si>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</si>
  <si>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</si>
  <si>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</si>
  <si>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</si>
  <si>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</si>
  <si>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</si>
  <si>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</si>
  <si>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</si>
  <si>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</si>
  <si>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</si>
  <si>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</si>
  <si>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</si>
  <si>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</si>
  <si>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0030135</t>
  </si>
  <si>
    <t>FIBAG</t>
  </si>
  <si>
    <t>Fibrinogen Antigen</t>
  </si>
  <si>
    <t>x</t>
  </si>
  <si>
    <t>0050047</t>
  </si>
  <si>
    <t>B2TRNSF</t>
  </si>
  <si>
    <t>Beta-2 Transferrin</t>
  </si>
  <si>
    <t>0050206</t>
  </si>
  <si>
    <t>VDRL CSF</t>
  </si>
  <si>
    <t>Treponema pallidum (VDRL), Cerebrospinal Fluid with Reflex to Titer</t>
  </si>
  <si>
    <t>0050291</t>
  </si>
  <si>
    <t>HERP PAN</t>
  </si>
  <si>
    <t>Herpes Simplex Virus Type 1 and/or 2 Antibodies, IgG and IgM (Inactive as of 08/19/24)</t>
  </si>
  <si>
    <t>0050364</t>
  </si>
  <si>
    <t>HERPRCSF</t>
  </si>
  <si>
    <t>Herpes Simplex Virus Type 1 and/or 2 Antibodies, IgG &amp; IgM (CSF) with Reflex to Type 1 &amp; 2 Glycoprotein G-Specific Ab, IgG (Change effective as of 08/19/24: Refer to 3017747 in the August Hotline)</t>
  </si>
  <si>
    <t>0050397</t>
  </si>
  <si>
    <t>MYCO-G</t>
  </si>
  <si>
    <t>Mycoplasma pneumoniae Antibody, IgG</t>
  </si>
  <si>
    <t>0050408</t>
  </si>
  <si>
    <t>HSVMCCSF</t>
  </si>
  <si>
    <t>Herpes Simplex Virus Type 1 and/or 2 Antibodies, IgM by ELISA, CSF (Inactive as of 08/19/24)</t>
  </si>
  <si>
    <t>0050477</t>
  </si>
  <si>
    <t>FTA</t>
  </si>
  <si>
    <t>Treponema pallidum Antibody, IgG by IFA (FTA-ABS), Serum</t>
  </si>
  <si>
    <t>0050641</t>
  </si>
  <si>
    <t>HSV MC</t>
  </si>
  <si>
    <t>Herpes Simplex Virus Type 1 and/or 2 Antibodies, IgM by ELISA (Inactive as of 08/19/24)</t>
  </si>
  <si>
    <t>0050665</t>
  </si>
  <si>
    <t>TORCH M</t>
  </si>
  <si>
    <t>TORCH Antibodies, IgM (Change effective as of 08/19/24: Refer to 3017749 in the August Hotline)</t>
  </si>
  <si>
    <t>0050908</t>
  </si>
  <si>
    <t>PHOSA</t>
  </si>
  <si>
    <t>Phosphatidylserine Antibody, IgA</t>
  </si>
  <si>
    <t>0050916</t>
  </si>
  <si>
    <t>HERPR PAN</t>
  </si>
  <si>
    <t>Herpes Simplex Virus Type 1 and/or 2 Antibodies, IgG and IgM with Reflex to Type 1 and 2 Glycoprotein G-Specific Ab, IgG (Inactive as of 08/19/24)</t>
  </si>
  <si>
    <t>0051302</t>
  </si>
  <si>
    <t>PROTHROM G</t>
  </si>
  <si>
    <t>Prothrombin Antibody, IgG</t>
  </si>
  <si>
    <t>0051332</t>
  </si>
  <si>
    <t>UGT1A1</t>
  </si>
  <si>
    <t>UDP Glucuronosyltransferase 1A1 (UGT1A1) Genotyping</t>
  </si>
  <si>
    <t>0055273</t>
  </si>
  <si>
    <t>FTA CSF G</t>
  </si>
  <si>
    <t>Treponema pallidum Antibody, IgG by IFA (CSF)</t>
  </si>
  <si>
    <t>0060200</t>
  </si>
  <si>
    <t>MA SENS</t>
  </si>
  <si>
    <t>Antimicrobial Susceptibility - Not Otherwise Specified</t>
  </si>
  <si>
    <t>0060203</t>
  </si>
  <si>
    <t>MA MBC</t>
  </si>
  <si>
    <t>Antimicrobial Susceptibility - MBC (Inactive as of 08/19/24)</t>
  </si>
  <si>
    <t>0060204</t>
  </si>
  <si>
    <t>MA BCT</t>
  </si>
  <si>
    <t>Antimicrobial Susceptibility - Bactericidal Assays (Inactive as of 08/19/24)</t>
  </si>
  <si>
    <t>0060846</t>
  </si>
  <si>
    <t>ML 5-FLUOR</t>
  </si>
  <si>
    <t>Antifungal Level, 5-Fluorocytosine (5-FC) (Inactive as of 08/19/24)</t>
  </si>
  <si>
    <t>0065120</t>
  </si>
  <si>
    <t>PARVO</t>
  </si>
  <si>
    <t>Parvovirus B19 Antibodies, IgG and IgM</t>
  </si>
  <si>
    <t>0065122</t>
  </si>
  <si>
    <t>PARVO M</t>
  </si>
  <si>
    <t>Parvovirus B 19 Antibody, IgM</t>
  </si>
  <si>
    <t>0093093</t>
  </si>
  <si>
    <t>VDRL SERU</t>
  </si>
  <si>
    <t>Treponema pallidum (VDRL), Serum with Reflex to Titer</t>
  </si>
  <si>
    <t>2003547</t>
  </si>
  <si>
    <t>CD30 IHC</t>
  </si>
  <si>
    <t>CD30 by Immunohistochemistry</t>
  </si>
  <si>
    <t>2005903</t>
  </si>
  <si>
    <t>AB W/H SS</t>
  </si>
  <si>
    <t>Special Stain, Alcian Blue with Hyaluronidase (Inactive as of 08/19/2024)</t>
  </si>
  <si>
    <t>2008460</t>
  </si>
  <si>
    <t>RBC BAND3</t>
  </si>
  <si>
    <t>RBC Band 3 Protein Reduction in Hereditary Spherocytosis</t>
  </si>
  <si>
    <t>2008915</t>
  </si>
  <si>
    <t>ENCEPH</t>
  </si>
  <si>
    <t>Encephalitis Panel with Reflex to Herpes Simplex Virus Types 1 and 2 Glycoprotein G-Specific Antibodies, IgG, Serum (Change effective as of 08/19/24: Refer to 3017751 in the August Hotline)</t>
  </si>
  <si>
    <t>2008916</t>
  </si>
  <si>
    <t>ENCEPHCSF</t>
  </si>
  <si>
    <t>Encephalitis Panel with Reflex to Herpes Simplex Virus Types 1 and 2 Glycoprotein G-Specific Antibodies, IgG, CSF (Change effective as of 08/19/24: Refer to 3017752 in the August Hotline)</t>
  </si>
  <si>
    <t>2009034</t>
  </si>
  <si>
    <t>FX PCR FE</t>
  </si>
  <si>
    <t>Fragile X (FMR1) with Reflex to Methylation Analysis, Fetal</t>
  </si>
  <si>
    <t>2009255</t>
  </si>
  <si>
    <t>HCV REFLEX</t>
  </si>
  <si>
    <t>Hepatitis C Virus (HCV) Genotype with Reflex to HCV High-Resolution Genotype by Sequencing</t>
  </si>
  <si>
    <t>2009447</t>
  </si>
  <si>
    <t>APS/PT G</t>
  </si>
  <si>
    <t>Phosphatidylserine and Prothrombin Antibody, IgG</t>
  </si>
  <si>
    <t>2009449</t>
  </si>
  <si>
    <t>APS/PT M</t>
  </si>
  <si>
    <t>Phosphatidylserine and Prothrombin Antibody, IgM</t>
  </si>
  <si>
    <t>2009451</t>
  </si>
  <si>
    <t>APS/PT PAN</t>
  </si>
  <si>
    <t>Phosphatidylserine and Prothrombin Antibodies, IgG and IgM</t>
  </si>
  <si>
    <t>2010784</t>
  </si>
  <si>
    <t>HCV AB QR</t>
  </si>
  <si>
    <t>Hepatitis C Virus Antibody by CIA with Reflex to HCV by Quantitative NAAT</t>
  </si>
  <si>
    <t>2010921</t>
  </si>
  <si>
    <t>EGMBP TIS</t>
  </si>
  <si>
    <t>Eosinophil Granule Major Basic Protein, Tissue Biopsy</t>
  </si>
  <si>
    <t>2011415</t>
  </si>
  <si>
    <t>A-I LEUK</t>
  </si>
  <si>
    <t>Alpha-Iduronidase Enzyme Activity in Leukocytes</t>
  </si>
  <si>
    <t>2011549</t>
  </si>
  <si>
    <t>PENTOBAR</t>
  </si>
  <si>
    <t>Pentobarbital, Serum or Plasma(Change effective as of 08/19/24: Refer to 2012201)</t>
  </si>
  <si>
    <t>2012166</t>
  </si>
  <si>
    <t>DPYD</t>
  </si>
  <si>
    <t>Dihydropyrimidine Dehydrogenase (DPYD), 3 Variants</t>
  </si>
  <si>
    <t>2013101</t>
  </si>
  <si>
    <t>HMGCR</t>
  </si>
  <si>
    <t>3-Hydroxy-3-Methylglutaryl Coenzyme A Reductase (HMGCR) Antibody, IgG</t>
  </si>
  <si>
    <t>3000572</t>
  </si>
  <si>
    <t>HEPC QNT</t>
  </si>
  <si>
    <t>Hepatitis C Virus (HCV) by Quantitative NAAT</t>
  </si>
  <si>
    <t>3000576</t>
  </si>
  <si>
    <t>HCVQT GR</t>
  </si>
  <si>
    <t>Hepatitis C Virus (HCV) by Quantitative NAAT with Reflex to HCV Genotype by Sequencing</t>
  </si>
  <si>
    <t>3000577</t>
  </si>
  <si>
    <t>HCVQT HGR</t>
  </si>
  <si>
    <t>Hepatitis C Virus (HCV) by Quantitative NAAT with Reflex to HCV High-Resolution Genotype by Sequencing</t>
  </si>
  <si>
    <t>3000863</t>
  </si>
  <si>
    <t>HBV QNT</t>
  </si>
  <si>
    <t>Hepatitis B Virus (HBV) by Quantitative NAAT</t>
  </si>
  <si>
    <t>3000866</t>
  </si>
  <si>
    <t>HBV QNT GR</t>
  </si>
  <si>
    <t>Hepatitis B Virus (HBV) by Quantitative NAAT with Reflex to HBV Genotype by Sequencing</t>
  </si>
  <si>
    <t>3001560</t>
  </si>
  <si>
    <t>HYPER 2</t>
  </si>
  <si>
    <t>Hypersensitivity Pneumonitis 2</t>
  </si>
  <si>
    <t>3001561</t>
  </si>
  <si>
    <t>HYPEREXT</t>
  </si>
  <si>
    <t>Hypersensitivity Pneumonitis Extended Panel (Farmer's Lung Panel)</t>
  </si>
  <si>
    <t>3001585</t>
  </si>
  <si>
    <t>ALZ NGS</t>
  </si>
  <si>
    <t>Early-Onset Alzheimer's Panel, Sequencing</t>
  </si>
  <si>
    <t>3001662</t>
  </si>
  <si>
    <t>OP FEC</t>
  </si>
  <si>
    <t>Ova and Parasite Exam, Fecal (Immunocompromised or Travel History)</t>
  </si>
  <si>
    <t>3001947</t>
  </si>
  <si>
    <t>SMR INTRP</t>
  </si>
  <si>
    <t>Blood Smear with Interpretation (Inactive as of 08/19/24)</t>
  </si>
  <si>
    <t>3002989</t>
  </si>
  <si>
    <t>HEPACUTEQR</t>
  </si>
  <si>
    <t>Hepatitis Panel, Acute with Reflex to HBsAg Confirmation and Reflex to HCV by Quantitative NAAT</t>
  </si>
  <si>
    <t>3004572</t>
  </si>
  <si>
    <t>MEN2 NGS</t>
  </si>
  <si>
    <t>Multiple Endocrine Neoplasia Type 2 (MEN2), RET Sequencing</t>
  </si>
  <si>
    <t>3005867</t>
  </si>
  <si>
    <t>FAM NGS</t>
  </si>
  <si>
    <t>Familial Targeted Sequencing</t>
  </si>
  <si>
    <t>3005935</t>
  </si>
  <si>
    <t>RWGS NGS</t>
  </si>
  <si>
    <t>Rapid Whole Genome Sequencing</t>
  </si>
  <si>
    <t>3006247</t>
  </si>
  <si>
    <t>AS-PWS DD</t>
  </si>
  <si>
    <t>Angelman Syndrome and Prader-Willi Syndrome by Methylation-Specific MLPA</t>
  </si>
  <si>
    <t>3006343</t>
  </si>
  <si>
    <t>PRENAT HEP</t>
  </si>
  <si>
    <t>Prenatal Hepatitis Panel</t>
  </si>
  <si>
    <t>3016493</t>
  </si>
  <si>
    <t>WGS NGS</t>
  </si>
  <si>
    <t>Whole Genome Sequencing</t>
  </si>
  <si>
    <t>3016497</t>
  </si>
  <si>
    <t>WGS FRPT</t>
  </si>
  <si>
    <t>Whole Genome Sequencing, Familial Control</t>
  </si>
  <si>
    <t>3016583</t>
  </si>
  <si>
    <t>EXOME PRO</t>
  </si>
  <si>
    <t>Exome Sequencing</t>
  </si>
  <si>
    <t>3016589</t>
  </si>
  <si>
    <t>EXOME FRPT</t>
  </si>
  <si>
    <t>Exome Sequencing, Familial Control</t>
  </si>
  <si>
    <t>3016636</t>
  </si>
  <si>
    <t>HPV PRMRY</t>
  </si>
  <si>
    <t>HPV Primary Screen by PCR With Reflex to Cytology</t>
  </si>
  <si>
    <t>3017009</t>
  </si>
  <si>
    <t>LUPUS RFLX</t>
  </si>
  <si>
    <t>Lupus Anticoagulant Reflex Panel</t>
  </si>
  <si>
    <t>3017156</t>
  </si>
  <si>
    <t>THROMRISK</t>
  </si>
  <si>
    <t>Thrombotic Risk Reflex Panel</t>
  </si>
  <si>
    <t>3017157</t>
  </si>
  <si>
    <t>ANTI PHOS</t>
  </si>
  <si>
    <t>Antiphospholipid Syndrome Reflex Panel</t>
  </si>
  <si>
    <t>3017615</t>
  </si>
  <si>
    <t>PDL1 22C3</t>
  </si>
  <si>
    <t>PD-L1 22C3 by IHC</t>
  </si>
  <si>
    <t>3017665</t>
  </si>
  <si>
    <t>GUDPPCR TH</t>
  </si>
  <si>
    <t>Treponema pallidum, HSV-1 and HSV-2 by PCR</t>
  </si>
  <si>
    <t>3017744</t>
  </si>
  <si>
    <t>MA HPYL</t>
  </si>
  <si>
    <t>Antimicrobial Susceptibility - Helicobacter pylori</t>
  </si>
  <si>
    <t>3017747</t>
  </si>
  <si>
    <t>HERPR CSF</t>
  </si>
  <si>
    <t>Herpes Simplex Virus Type 1 and/or 2 Antibodies, IgG (CSF) With Reflex to Type 1 and 2 Glycoprotein G-Specific Ab, IgG</t>
  </si>
  <si>
    <t>3017749</t>
  </si>
  <si>
    <t>TORCH IGM</t>
  </si>
  <si>
    <t>TORCH Antibodies IgM</t>
  </si>
  <si>
    <t>3017751</t>
  </si>
  <si>
    <t>ENCEPH-SER</t>
  </si>
  <si>
    <t>Encephalitis Panel With Reflex to Herpes Simplex Virus Types 1 and 2 Glycoprotein G-Specific Antibodies, IgG, Serum</t>
  </si>
  <si>
    <t>3017752</t>
  </si>
  <si>
    <t>ENCEPH-CSF</t>
  </si>
  <si>
    <t>Encephalitis Panel With Reflex to Herpes Simplex Virus Types 1 and 2 Glycoprotein G-Specific Antibodies, IgG, CSF</t>
  </si>
  <si>
    <t>3017783</t>
  </si>
  <si>
    <t>CD42B-IHC</t>
  </si>
  <si>
    <t>CD42b by Immunohistochemistry</t>
  </si>
  <si>
    <t>3017816</t>
  </si>
  <si>
    <t>SO HR ISH</t>
  </si>
  <si>
    <t>Human Papilloma Virus (HPV) High Risk by In Situ Hybridization Stain Only</t>
  </si>
  <si>
    <t>3017822</t>
  </si>
  <si>
    <t>SO LR ISH</t>
  </si>
  <si>
    <t>Human Papilloma Virus (HPV) Low Risk by In Situ Hybridization Stain Only</t>
  </si>
  <si>
    <t>3017866</t>
  </si>
  <si>
    <t>DPYDUGT1A1</t>
  </si>
  <si>
    <t>Dihydropyrimidine Dehydrogenase (DPYD) and UPD Glucuronosyltransferase 1A1 (UGT1A1) Genotyping</t>
  </si>
  <si>
    <t>3017909</t>
  </si>
  <si>
    <t>PERA S/P</t>
  </si>
  <si>
    <t>Preeclampsia Risk Assessment (sFlt-1/PlGF Ratio)</t>
  </si>
  <si>
    <t>3017913</t>
  </si>
  <si>
    <t>TREE NUTS</t>
  </si>
  <si>
    <t>Allergens, Food, Tree Nuts Profile IgE</t>
  </si>
  <si>
    <t>3017914</t>
  </si>
  <si>
    <t>FISH GRP2</t>
  </si>
  <si>
    <t>Allergens, Food, Fish Profile 2 IgE</t>
  </si>
  <si>
    <t>3017915</t>
  </si>
  <si>
    <t>CRUSTACEAN</t>
  </si>
  <si>
    <t>Allergens, Food, Crustacean Profile IgE</t>
  </si>
  <si>
    <t>3017916</t>
  </si>
  <si>
    <t>MOLLUSKS</t>
  </si>
  <si>
    <t>Allergens, Food, Mollusks Profile IgE</t>
  </si>
  <si>
    <t>Effective as of August 19,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</si>
</sst>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88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>
      <c r="A4" s="15" t="s">
        <v>267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35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16" t="str">
        <f>HYPERLINK("http://www.aruplab.com/Testing-Information/resources/HotLines/HotLineDocs/Aug2024QHL/0030135.pdf","H")</f>
        <v>H</v>
      </c>
      <c r="X9" s="16" t="str">
        <f>HYPERLINK("http://www.aruplab.com/Testing-Information/resources/HotLines/TDMix/Aug2024QHL/0030135.xlsx","T")</f>
        <v>T</v>
      </c>
      <c r="Y9" s="16" t="str">
        <f>HYPERLINK("http://www.aruplab.com/Testing-Information/resources/HotLines/Sample_Reports/Aug2024QHL/0030135_Fibrinogen Antigen_FIBAG.pdf","E")</f>
        <v>E</v>
      </c>
      <c r="Z9" s="7" t="s">
        <v>0</v>
      </c>
      <c r="AA9" s="8">
        <v>45523</v>
      </c>
    </row>
    <row r="10" spans="1:27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35</v>
      </c>
      <c r="G10" s="7" t="s">
        <v>0</v>
      </c>
      <c r="H10" s="7" t="s">
        <v>0</v>
      </c>
      <c r="I10" s="7" t="s">
        <v>35</v>
      </c>
      <c r="J10" s="7" t="s">
        <v>35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HYPERLINK("http://www.aruplab.com/Testing-Information/resources/HotLines/HotLineDocs/Aug2024QHL/0050047.pdf","H")</f>
        <v>H</v>
      </c>
      <c r="X10" s="7" t="s">
        <v>0</v>
      </c>
      <c r="Y10" s="16" t="str">
        <f>HYPERLINK("http://www.aruplab.com/Testing-Information/resources/HotLines/Sample_Reports/Aug2024QHL/0050047_Beta-2 Transferrin_B2TRNSF.pdf","E")</f>
        <v>E</v>
      </c>
      <c r="Z10" s="7" t="s">
        <v>0</v>
      </c>
      <c r="AA10" s="8">
        <v>45523</v>
      </c>
    </row>
    <row r="11" spans="1:27" ht="60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35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HYPERLINK("http://www.aruplab.com/Testing-Information/resources/HotLines/HotLineDocs/Aug2024QHL/0050206.pdf","H")</f>
        <v>H</v>
      </c>
      <c r="X11" s="7" t="s">
        <v>0</v>
      </c>
      <c r="Y11" s="7" t="s">
        <v>0</v>
      </c>
      <c r="Z11" s="7" t="s">
        <v>0</v>
      </c>
      <c r="AA11" s="8">
        <v>45523</v>
      </c>
    </row>
    <row r="12" spans="1:27" ht="7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0</v>
      </c>
      <c r="G12" s="7" t="s">
        <v>0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35</v>
      </c>
      <c r="W12" s="16" t="str">
        <f>HYPERLINK("http://www.aruplab.com/Testing-Information/resources/HotLines/HotLineDocs/Aug2024QHL/2024.07.05 Aug Quarterly Hotline Inactivations.pdf","H")</f>
        <v>H</v>
      </c>
      <c r="X12" s="7" t="s">
        <v>0</v>
      </c>
      <c r="Y12" s="7" t="s">
        <v>0</v>
      </c>
      <c r="Z12" s="7" t="s">
        <v>0</v>
      </c>
      <c r="AA12" s="8">
        <v>45523</v>
      </c>
    </row>
    <row r="13" spans="1:27" ht="165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35</v>
      </c>
      <c r="V13" s="7" t="s">
        <v>0</v>
      </c>
      <c r="W13" s="16" t="str">
        <f>HYPERLINK("http://www.aruplab.com/Testing-Information/resources/HotLines/HotLineDocs/Aug2024QHL/2024.07.05 Aug Quarterly Hotline Inactivations.pdf","H")</f>
        <v>H</v>
      </c>
      <c r="X13" s="7" t="s">
        <v>0</v>
      </c>
      <c r="Y13" s="7" t="s">
        <v>0</v>
      </c>
      <c r="Z13" s="7" t="s">
        <v>0</v>
      </c>
      <c r="AA13" s="8">
        <v>45523</v>
      </c>
    </row>
    <row r="14" spans="1:27" ht="45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35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16" t="str">
        <f>HYPERLINK("http://www.aruplab.com/Testing-Information/resources/HotLines/HotLineDocs/Aug2024QHL/0050397.pdf","H")</f>
        <v>H</v>
      </c>
      <c r="X14" s="7" t="s">
        <v>0</v>
      </c>
      <c r="Y14" s="7" t="s">
        <v>0</v>
      </c>
      <c r="Z14" s="7" t="s">
        <v>0</v>
      </c>
      <c r="AA14" s="8">
        <v>45523</v>
      </c>
    </row>
    <row r="15" spans="1:27" ht="75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35</v>
      </c>
      <c r="W15" s="16" t="str">
        <f>HYPERLINK("http://www.aruplab.com/Testing-Information/resources/HotLines/HotLineDocs/Aug2024QHL/2024.07.05 Aug Quarterly Hotline Inactivations.pdf","H")</f>
        <v>H</v>
      </c>
      <c r="X15" s="7" t="s">
        <v>0</v>
      </c>
      <c r="Y15" s="7" t="s">
        <v>0</v>
      </c>
      <c r="Z15" s="7" t="s">
        <v>0</v>
      </c>
      <c r="AA15" s="8">
        <v>45523</v>
      </c>
    </row>
    <row r="16" spans="1:27" ht="45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35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0</v>
      </c>
      <c r="W16" s="16" t="str">
        <f>HYPERLINK("http://www.aruplab.com/Testing-Information/resources/HotLines/HotLineDocs/Aug2024QHL/0050477.pdf","H")</f>
        <v>H</v>
      </c>
      <c r="X16" s="7" t="s">
        <v>0</v>
      </c>
      <c r="Y16" s="7" t="s">
        <v>0</v>
      </c>
      <c r="Z16" s="7" t="s">
        <v>0</v>
      </c>
      <c r="AA16" s="8">
        <v>45523</v>
      </c>
    </row>
    <row r="17" spans="1:27" ht="75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35</v>
      </c>
      <c r="W17" s="16" t="str">
        <f>HYPERLINK("http://www.aruplab.com/Testing-Information/resources/HotLines/HotLineDocs/Aug2024QHL/2024.07.05 Aug Quarterly Hotline Inactivations.pdf","H")</f>
        <v>H</v>
      </c>
      <c r="X17" s="7" t="s">
        <v>0</v>
      </c>
      <c r="Y17" s="7" t="s">
        <v>0</v>
      </c>
      <c r="Z17" s="7" t="s">
        <v>0</v>
      </c>
      <c r="AA17" s="8">
        <v>45523</v>
      </c>
    </row>
    <row r="18" spans="1:27" ht="75">
      <c r="A18" s="6" t="s">
        <v>60</v>
      </c>
      <c r="B18" s="6" t="s">
        <v>61</v>
      </c>
      <c r="C18" s="6" t="s">
        <v>62</v>
      </c>
      <c r="D18" s="7" t="s">
        <v>0</v>
      </c>
      <c r="E18" s="7" t="s">
        <v>0</v>
      </c>
      <c r="F18" s="7" t="s">
        <v>0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35</v>
      </c>
      <c r="V18" s="7" t="s">
        <v>0</v>
      </c>
      <c r="W18" s="16" t="str">
        <f>HYPERLINK("http://www.aruplab.com/Testing-Information/resources/HotLines/HotLineDocs/Aug2024QHL/2024.07.05 Aug Quarterly Hotline Inactivations.pdf","H")</f>
        <v>H</v>
      </c>
      <c r="X18" s="7" t="s">
        <v>0</v>
      </c>
      <c r="Y18" s="7" t="s">
        <v>0</v>
      </c>
      <c r="Z18" s="7" t="s">
        <v>0</v>
      </c>
      <c r="AA18" s="8">
        <v>45523</v>
      </c>
    </row>
    <row r="19" spans="1:27" ht="30">
      <c r="A19" s="6" t="s">
        <v>63</v>
      </c>
      <c r="B19" s="6" t="s">
        <v>64</v>
      </c>
      <c r="C19" s="6" t="s">
        <v>65</v>
      </c>
      <c r="D19" s="7" t="s">
        <v>0</v>
      </c>
      <c r="E19" s="7" t="s">
        <v>0</v>
      </c>
      <c r="F19" s="7" t="s">
        <v>35</v>
      </c>
      <c r="G19" s="7" t="s">
        <v>35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0</v>
      </c>
      <c r="W19" s="16" t="str">
        <f>HYPERLINK("http://www.aruplab.com/Testing-Information/resources/HotLines/HotLineDocs/Aug2024QHL/0050908.pdf","H")</f>
        <v>H</v>
      </c>
      <c r="X19" s="7" t="s">
        <v>0</v>
      </c>
      <c r="Y19" s="7" t="s">
        <v>0</v>
      </c>
      <c r="Z19" s="7" t="s">
        <v>0</v>
      </c>
      <c r="AA19" s="8">
        <v>45523</v>
      </c>
    </row>
    <row r="20" spans="1:27" ht="135">
      <c r="A20" s="6" t="s">
        <v>66</v>
      </c>
      <c r="B20" s="6" t="s">
        <v>67</v>
      </c>
      <c r="C20" s="6" t="s">
        <v>68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35</v>
      </c>
      <c r="W20" s="16" t="str">
        <f>HYPERLINK("http://www.aruplab.com/Testing-Information/resources/HotLines/HotLineDocs/Aug2024QHL/2024.07.05 Aug Quarterly Hotline Inactivations.pdf","H")</f>
        <v>H</v>
      </c>
      <c r="X20" s="7" t="s">
        <v>0</v>
      </c>
      <c r="Y20" s="7" t="s">
        <v>0</v>
      </c>
      <c r="Z20" s="7" t="s">
        <v>0</v>
      </c>
      <c r="AA20" s="8">
        <v>45523</v>
      </c>
    </row>
    <row r="21" spans="1:27" ht="30">
      <c r="A21" s="6" t="s">
        <v>69</v>
      </c>
      <c r="B21" s="6" t="s">
        <v>70</v>
      </c>
      <c r="C21" s="6" t="s">
        <v>71</v>
      </c>
      <c r="D21" s="7" t="s">
        <v>0</v>
      </c>
      <c r="E21" s="7" t="s">
        <v>0</v>
      </c>
      <c r="F21" s="7" t="s">
        <v>35</v>
      </c>
      <c r="G21" s="7" t="s">
        <v>35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0</v>
      </c>
      <c r="V21" s="7" t="s">
        <v>0</v>
      </c>
      <c r="W21" s="16" t="str">
        <f>HYPERLINK("http://www.aruplab.com/Testing-Information/resources/HotLines/HotLineDocs/Aug2024QHL/0051302.pdf","H")</f>
        <v>H</v>
      </c>
      <c r="X21" s="7" t="s">
        <v>0</v>
      </c>
      <c r="Y21" s="7" t="s">
        <v>0</v>
      </c>
      <c r="Z21" s="7" t="s">
        <v>0</v>
      </c>
      <c r="AA21" s="8">
        <v>45523</v>
      </c>
    </row>
    <row r="22" spans="1:27" ht="60">
      <c r="A22" s="6" t="s">
        <v>72</v>
      </c>
      <c r="B22" s="6" t="s">
        <v>73</v>
      </c>
      <c r="C22" s="6" t="s">
        <v>74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35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  <c r="U22" s="7" t="s">
        <v>0</v>
      </c>
      <c r="V22" s="7" t="s">
        <v>0</v>
      </c>
      <c r="W22" s="16" t="str">
        <f>HYPERLINK("http://www.aruplab.com/Testing-Information/resources/HotLines/HotLineDocs/Aug2024QHL/0051332.pdf","H")</f>
        <v>H</v>
      </c>
      <c r="X22" s="16" t="str">
        <f>HYPERLINK("http://www.aruplab.com/Testing-Information/resources/HotLines/TDMix/Aug2024QHL/0051332.xlsx","T")</f>
        <v>T</v>
      </c>
      <c r="Y22" s="7" t="s">
        <v>0</v>
      </c>
      <c r="Z22" s="7" t="s">
        <v>0</v>
      </c>
      <c r="AA22" s="8">
        <v>45523</v>
      </c>
    </row>
    <row r="23" spans="1:27" ht="45">
      <c r="A23" s="6" t="s">
        <v>75</v>
      </c>
      <c r="B23" s="6" t="s">
        <v>76</v>
      </c>
      <c r="C23" s="6" t="s">
        <v>77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35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0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0</v>
      </c>
      <c r="T23" s="7" t="s">
        <v>0</v>
      </c>
      <c r="U23" s="7" t="s">
        <v>0</v>
      </c>
      <c r="V23" s="7" t="s">
        <v>0</v>
      </c>
      <c r="W23" s="16" t="str">
        <f>HYPERLINK("http://www.aruplab.com/Testing-Information/resources/HotLines/HotLineDocs/Aug2024QHL/0055273.pdf","H")</f>
        <v>H</v>
      </c>
      <c r="X23" s="7" t="s">
        <v>0</v>
      </c>
      <c r="Y23" s="7" t="s">
        <v>0</v>
      </c>
      <c r="Z23" s="7" t="s">
        <v>0</v>
      </c>
      <c r="AA23" s="8">
        <v>45523</v>
      </c>
    </row>
    <row r="24" spans="1:27" ht="45">
      <c r="A24" s="6" t="s">
        <v>78</v>
      </c>
      <c r="B24" s="6" t="s">
        <v>79</v>
      </c>
      <c r="C24" s="6" t="s">
        <v>80</v>
      </c>
      <c r="D24" s="7" t="s">
        <v>0</v>
      </c>
      <c r="E24" s="7" t="s">
        <v>0</v>
      </c>
      <c r="F24" s="7" t="s">
        <v>35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 t="s">
        <v>0</v>
      </c>
      <c r="V24" s="7" t="s">
        <v>0</v>
      </c>
      <c r="W24" s="16" t="str">
        <f>HYPERLINK("http://www.aruplab.com/Testing-Information/resources/HotLines/HotLineDocs/Aug2024QHL/0060200.pdf","H")</f>
        <v>H</v>
      </c>
      <c r="X24" s="7" t="s">
        <v>0</v>
      </c>
      <c r="Y24" s="7" t="s">
        <v>0</v>
      </c>
      <c r="Z24" s="7" t="s">
        <v>0</v>
      </c>
      <c r="AA24" s="8">
        <v>45523</v>
      </c>
    </row>
    <row r="25" spans="1:27" ht="60">
      <c r="A25" s="6" t="s">
        <v>81</v>
      </c>
      <c r="B25" s="6" t="s">
        <v>82</v>
      </c>
      <c r="C25" s="6" t="s">
        <v>83</v>
      </c>
      <c r="D25" s="7" t="s">
        <v>0</v>
      </c>
      <c r="E25" s="7" t="s">
        <v>0</v>
      </c>
      <c r="F25" s="7" t="s">
        <v>0</v>
      </c>
      <c r="G25" s="7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 t="s">
        <v>0</v>
      </c>
      <c r="V25" s="7" t="s">
        <v>35</v>
      </c>
      <c r="W25" s="16" t="str">
        <f>HYPERLINK("http://www.aruplab.com/Testing-Information/resources/HotLines/HotLineDocs/Aug2024QHL/2024.07.05 Aug Quarterly Hotline Inactivations.pdf","H")</f>
        <v>H</v>
      </c>
      <c r="X25" s="7" t="s">
        <v>0</v>
      </c>
      <c r="Y25" s="7" t="s">
        <v>0</v>
      </c>
      <c r="Z25" s="7" t="s">
        <v>0</v>
      </c>
      <c r="AA25" s="8">
        <v>45523</v>
      </c>
    </row>
    <row r="26" spans="1:27" ht="75">
      <c r="A26" s="6" t="s">
        <v>84</v>
      </c>
      <c r="B26" s="6" t="s">
        <v>85</v>
      </c>
      <c r="C26" s="6" t="s">
        <v>86</v>
      </c>
      <c r="D26" s="7" t="s">
        <v>0</v>
      </c>
      <c r="E26" s="7" t="s">
        <v>0</v>
      </c>
      <c r="F26" s="7" t="s">
        <v>0</v>
      </c>
      <c r="G26" s="7" t="s">
        <v>0</v>
      </c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  <c r="M26" s="7" t="s">
        <v>0</v>
      </c>
      <c r="N26" s="7" t="s">
        <v>0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0</v>
      </c>
      <c r="T26" s="7" t="s">
        <v>0</v>
      </c>
      <c r="U26" s="7" t="s">
        <v>0</v>
      </c>
      <c r="V26" s="7" t="s">
        <v>35</v>
      </c>
      <c r="W26" s="16" t="str">
        <f>HYPERLINK("http://www.aruplab.com/Testing-Information/resources/HotLines/HotLineDocs/Aug2024QHL/2024.07.05 Aug Quarterly Hotline Inactivations.pdf","H")</f>
        <v>H</v>
      </c>
      <c r="X26" s="7" t="s">
        <v>0</v>
      </c>
      <c r="Y26" s="7" t="s">
        <v>0</v>
      </c>
      <c r="Z26" s="7" t="s">
        <v>0</v>
      </c>
      <c r="AA26" s="8">
        <v>45523</v>
      </c>
    </row>
    <row r="27" spans="1:27" ht="60">
      <c r="A27" s="6" t="s">
        <v>87</v>
      </c>
      <c r="B27" s="6" t="s">
        <v>88</v>
      </c>
      <c r="C27" s="6" t="s">
        <v>89</v>
      </c>
      <c r="D27" s="7" t="s">
        <v>0</v>
      </c>
      <c r="E27" s="7" t="s">
        <v>0</v>
      </c>
      <c r="F27" s="7" t="s">
        <v>0</v>
      </c>
      <c r="G27" s="7" t="s">
        <v>0</v>
      </c>
      <c r="H27" s="7" t="s">
        <v>0</v>
      </c>
      <c r="I27" s="7" t="s">
        <v>0</v>
      </c>
      <c r="J27" s="7" t="s">
        <v>0</v>
      </c>
      <c r="K27" s="7" t="s">
        <v>0</v>
      </c>
      <c r="L27" s="7" t="s">
        <v>0</v>
      </c>
      <c r="M27" s="7" t="s">
        <v>0</v>
      </c>
      <c r="N27" s="7" t="s">
        <v>0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0</v>
      </c>
      <c r="T27" s="7" t="s">
        <v>0</v>
      </c>
      <c r="U27" s="7" t="s">
        <v>0</v>
      </c>
      <c r="V27" s="7" t="s">
        <v>35</v>
      </c>
      <c r="W27" s="16" t="str">
        <f>HYPERLINK("http://www.aruplab.com/Testing-Information/resources/HotLines/HotLineDocs/Aug2024QHL/2024.07.05 Aug Quarterly Hotline Inactivations.pdf","H")</f>
        <v>H</v>
      </c>
      <c r="X27" s="7" t="s">
        <v>0</v>
      </c>
      <c r="Y27" s="7" t="s">
        <v>0</v>
      </c>
      <c r="Z27" s="7" t="s">
        <v>0</v>
      </c>
      <c r="AA27" s="8">
        <v>45523</v>
      </c>
    </row>
    <row r="28" spans="1:27" ht="45">
      <c r="A28" s="6" t="s">
        <v>90</v>
      </c>
      <c r="B28" s="6" t="s">
        <v>91</v>
      </c>
      <c r="C28" s="6" t="s">
        <v>92</v>
      </c>
      <c r="D28" s="7" t="s">
        <v>0</v>
      </c>
      <c r="E28" s="7" t="s">
        <v>0</v>
      </c>
      <c r="F28" s="7" t="s">
        <v>0</v>
      </c>
      <c r="G28" s="7" t="s">
        <v>0</v>
      </c>
      <c r="H28" s="7" t="s">
        <v>0</v>
      </c>
      <c r="I28" s="7" t="s">
        <v>0</v>
      </c>
      <c r="J28" s="7" t="s">
        <v>35</v>
      </c>
      <c r="K28" s="7" t="s">
        <v>35</v>
      </c>
      <c r="L28" s="7" t="s">
        <v>0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0</v>
      </c>
      <c r="T28" s="7" t="s">
        <v>0</v>
      </c>
      <c r="U28" s="7" t="s">
        <v>0</v>
      </c>
      <c r="V28" s="7" t="s">
        <v>0</v>
      </c>
      <c r="W28" s="16" t="str">
        <f>HYPERLINK("http://www.aruplab.com/Testing-Information/resources/HotLines/HotLineDocs/Aug2024QHL/0065120.pdf","H")</f>
        <v>H</v>
      </c>
      <c r="X28" s="7" t="s">
        <v>0</v>
      </c>
      <c r="Y28" s="16" t="str">
        <f>HYPERLINK("http://www.aruplab.com/Testing-Information/resources/HotLines/Sample_Reports/Aug2024QHL/0065120_Parvovirus B19 Antibodies, IgG and IgM_PARVO.pdf","E")</f>
        <v>E</v>
      </c>
      <c r="Z28" s="7" t="s">
        <v>0</v>
      </c>
      <c r="AA28" s="8">
        <v>45523</v>
      </c>
    </row>
    <row r="29" spans="1:27" ht="30">
      <c r="A29" s="6" t="s">
        <v>93</v>
      </c>
      <c r="B29" s="6" t="s">
        <v>94</v>
      </c>
      <c r="C29" s="6" t="s">
        <v>95</v>
      </c>
      <c r="D29" s="7" t="s">
        <v>0</v>
      </c>
      <c r="E29" s="7" t="s">
        <v>0</v>
      </c>
      <c r="F29" s="7" t="s">
        <v>0</v>
      </c>
      <c r="G29" s="7" t="s">
        <v>0</v>
      </c>
      <c r="H29" s="7" t="s">
        <v>0</v>
      </c>
      <c r="I29" s="7" t="s">
        <v>0</v>
      </c>
      <c r="J29" s="7" t="s">
        <v>35</v>
      </c>
      <c r="K29" s="7" t="s">
        <v>35</v>
      </c>
      <c r="L29" s="7" t="s">
        <v>0</v>
      </c>
      <c r="M29" s="7" t="s">
        <v>0</v>
      </c>
      <c r="N29" s="7" t="s">
        <v>0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0</v>
      </c>
      <c r="T29" s="7" t="s">
        <v>0</v>
      </c>
      <c r="U29" s="7" t="s">
        <v>0</v>
      </c>
      <c r="V29" s="7" t="s">
        <v>0</v>
      </c>
      <c r="W29" s="16" t="str">
        <f>HYPERLINK("http://www.aruplab.com/Testing-Information/resources/HotLines/HotLineDocs/Aug2024QHL/0065122.pdf","H")</f>
        <v>H</v>
      </c>
      <c r="X29" s="7" t="s">
        <v>0</v>
      </c>
      <c r="Y29" s="16" t="str">
        <f>HYPERLINK("http://www.aruplab.com/Testing-Information/resources/HotLines/Sample_Reports/Aug2024QHL/0065122_Parvovirus B 19 Antibody, IgM_PARVO M.pdf","E")</f>
        <v>E</v>
      </c>
      <c r="Z29" s="7" t="s">
        <v>0</v>
      </c>
      <c r="AA29" s="8">
        <v>45523</v>
      </c>
    </row>
    <row r="30" spans="1:27" ht="45">
      <c r="A30" s="6" t="s">
        <v>96</v>
      </c>
      <c r="B30" s="6" t="s">
        <v>97</v>
      </c>
      <c r="C30" s="6" t="s">
        <v>98</v>
      </c>
      <c r="D30" s="7" t="s">
        <v>0</v>
      </c>
      <c r="E30" s="7" t="s">
        <v>0</v>
      </c>
      <c r="F30" s="7" t="s">
        <v>0</v>
      </c>
      <c r="G30" s="7" t="s">
        <v>0</v>
      </c>
      <c r="H30" s="7" t="s">
        <v>35</v>
      </c>
      <c r="I30" s="7" t="s">
        <v>0</v>
      </c>
      <c r="J30" s="7" t="s">
        <v>0</v>
      </c>
      <c r="K30" s="7" t="s">
        <v>0</v>
      </c>
      <c r="L30" s="7" t="s">
        <v>0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0</v>
      </c>
      <c r="T30" s="7" t="s">
        <v>0</v>
      </c>
      <c r="U30" s="7" t="s">
        <v>0</v>
      </c>
      <c r="V30" s="7" t="s">
        <v>0</v>
      </c>
      <c r="W30" s="16" t="str">
        <f>HYPERLINK("http://www.aruplab.com/Testing-Information/resources/HotLines/HotLineDocs/Aug2024QHL/0093093.pdf","H")</f>
        <v>H</v>
      </c>
      <c r="X30" s="7" t="s">
        <v>0</v>
      </c>
      <c r="Y30" s="7" t="s">
        <v>0</v>
      </c>
      <c r="Z30" s="7" t="s">
        <v>0</v>
      </c>
      <c r="AA30" s="8">
        <v>45523</v>
      </c>
    </row>
    <row r="31" spans="1:27" ht="45">
      <c r="A31" s="6" t="s">
        <v>99</v>
      </c>
      <c r="B31" s="6" t="s">
        <v>100</v>
      </c>
      <c r="C31" s="6" t="s">
        <v>101</v>
      </c>
      <c r="D31" s="7" t="s">
        <v>0</v>
      </c>
      <c r="E31" s="7" t="s">
        <v>35</v>
      </c>
      <c r="F31" s="7" t="s">
        <v>0</v>
      </c>
      <c r="G31" s="7" t="s">
        <v>0</v>
      </c>
      <c r="H31" s="7" t="s">
        <v>0</v>
      </c>
      <c r="I31" s="7" t="s">
        <v>0</v>
      </c>
      <c r="J31" s="7" t="s">
        <v>0</v>
      </c>
      <c r="K31" s="7" t="s">
        <v>0</v>
      </c>
      <c r="L31" s="7" t="s">
        <v>35</v>
      </c>
      <c r="M31" s="7" t="s">
        <v>0</v>
      </c>
      <c r="N31" s="7" t="s">
        <v>0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0</v>
      </c>
      <c r="T31" s="7" t="s">
        <v>0</v>
      </c>
      <c r="U31" s="7" t="s">
        <v>0</v>
      </c>
      <c r="V31" s="7" t="s">
        <v>0</v>
      </c>
      <c r="W31" s="16" t="str">
        <f>HYPERLINK("http://www.aruplab.com/Testing-Information/resources/HotLines/HotLineDocs/Aug2024QHL/2003547.pdf","H")</f>
        <v>H</v>
      </c>
      <c r="X31" s="16" t="str">
        <f>HYPERLINK("http://www.aruplab.com/Testing-Information/resources/HotLines/TDMix/Aug2024QHL/2003547.xlsx","T")</f>
        <v>T</v>
      </c>
      <c r="Y31" s="7" t="s">
        <v>0</v>
      </c>
      <c r="Z31" s="7" t="s">
        <v>0</v>
      </c>
      <c r="AA31" s="8">
        <v>45523</v>
      </c>
    </row>
    <row r="32" spans="1:27" ht="75">
      <c r="A32" s="6" t="s">
        <v>102</v>
      </c>
      <c r="B32" s="6" t="s">
        <v>103</v>
      </c>
      <c r="C32" s="6" t="s">
        <v>104</v>
      </c>
      <c r="D32" s="7" t="s">
        <v>0</v>
      </c>
      <c r="E32" s="7" t="s">
        <v>0</v>
      </c>
      <c r="F32" s="7" t="s">
        <v>0</v>
      </c>
      <c r="G32" s="7" t="s">
        <v>0</v>
      </c>
      <c r="H32" s="7" t="s">
        <v>0</v>
      </c>
      <c r="I32" s="7" t="s">
        <v>0</v>
      </c>
      <c r="J32" s="7" t="s">
        <v>0</v>
      </c>
      <c r="K32" s="7" t="s">
        <v>0</v>
      </c>
      <c r="L32" s="7" t="s">
        <v>0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  <c r="T32" s="7" t="s">
        <v>0</v>
      </c>
      <c r="U32" s="7" t="s">
        <v>0</v>
      </c>
      <c r="V32" s="7" t="s">
        <v>35</v>
      </c>
      <c r="W32" s="16" t="str">
        <f>HYPERLINK("http://www.aruplab.com/Testing-Information/resources/HotLines/HotLineDocs/Aug2024QHL/2024.07.05 Aug Quarterly Hotline Inactivations.pdf","H")</f>
        <v>H</v>
      </c>
      <c r="X32" s="7" t="s">
        <v>0</v>
      </c>
      <c r="Y32" s="7" t="s">
        <v>0</v>
      </c>
      <c r="Z32" s="7" t="s">
        <v>0</v>
      </c>
      <c r="AA32" s="8">
        <v>45523</v>
      </c>
    </row>
    <row r="33" spans="1:27" ht="60">
      <c r="A33" s="6" t="s">
        <v>105</v>
      </c>
      <c r="B33" s="6" t="s">
        <v>106</v>
      </c>
      <c r="C33" s="6" t="s">
        <v>107</v>
      </c>
      <c r="D33" s="7" t="s">
        <v>0</v>
      </c>
      <c r="E33" s="7" t="s">
        <v>0</v>
      </c>
      <c r="F33" s="7" t="s">
        <v>35</v>
      </c>
      <c r="G33" s="7" t="s">
        <v>0</v>
      </c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16" t="str">
        <f>HYPERLINK("http://www.aruplab.com/Testing-Information/resources/HotLines/HotLineDocs/Aug2024QHL/2008460.pdf","H")</f>
        <v>H</v>
      </c>
      <c r="X33" s="7" t="s">
        <v>0</v>
      </c>
      <c r="Y33" s="7" t="s">
        <v>0</v>
      </c>
      <c r="Z33" s="7" t="s">
        <v>0</v>
      </c>
      <c r="AA33" s="8">
        <v>45523</v>
      </c>
    </row>
    <row r="34" spans="1:27" ht="150">
      <c r="A34" s="6" t="s">
        <v>108</v>
      </c>
      <c r="B34" s="6" t="s">
        <v>109</v>
      </c>
      <c r="C34" s="6" t="s">
        <v>110</v>
      </c>
      <c r="D34" s="7" t="s">
        <v>0</v>
      </c>
      <c r="E34" s="7" t="s">
        <v>0</v>
      </c>
      <c r="F34" s="7" t="s">
        <v>0</v>
      </c>
      <c r="G34" s="7" t="s">
        <v>0</v>
      </c>
      <c r="H34" s="7" t="s">
        <v>0</v>
      </c>
      <c r="I34" s="7" t="s">
        <v>0</v>
      </c>
      <c r="J34" s="7" t="s">
        <v>0</v>
      </c>
      <c r="K34" s="7" t="s">
        <v>0</v>
      </c>
      <c r="L34" s="7" t="s">
        <v>0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0</v>
      </c>
      <c r="T34" s="7" t="s">
        <v>0</v>
      </c>
      <c r="U34" s="7" t="s">
        <v>35</v>
      </c>
      <c r="V34" s="7" t="s">
        <v>0</v>
      </c>
      <c r="W34" s="16" t="str">
        <f>HYPERLINK("http://www.aruplab.com/Testing-Information/resources/HotLines/HotLineDocs/Aug2024QHL/2024.07.05 Aug Quarterly Hotline Inactivations.pdf","H")</f>
        <v>H</v>
      </c>
      <c r="X34" s="7" t="s">
        <v>0</v>
      </c>
      <c r="Y34" s="7" t="s">
        <v>0</v>
      </c>
      <c r="Z34" s="7" t="s">
        <v>0</v>
      </c>
      <c r="AA34" s="8">
        <v>45523</v>
      </c>
    </row>
    <row r="35" spans="1:27" ht="150">
      <c r="A35" s="6" t="s">
        <v>111</v>
      </c>
      <c r="B35" s="6" t="s">
        <v>112</v>
      </c>
      <c r="C35" s="6" t="s">
        <v>113</v>
      </c>
      <c r="D35" s="7" t="s">
        <v>0</v>
      </c>
      <c r="E35" s="7" t="s">
        <v>0</v>
      </c>
      <c r="F35" s="7" t="s">
        <v>0</v>
      </c>
      <c r="G35" s="7" t="s">
        <v>0</v>
      </c>
      <c r="H35" s="7" t="s">
        <v>0</v>
      </c>
      <c r="I35" s="7" t="s">
        <v>0</v>
      </c>
      <c r="J35" s="7" t="s">
        <v>0</v>
      </c>
      <c r="K35" s="7" t="s">
        <v>0</v>
      </c>
      <c r="L35" s="7" t="s">
        <v>0</v>
      </c>
      <c r="M35" s="7" t="s">
        <v>0</v>
      </c>
      <c r="N35" s="7" t="s">
        <v>0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0</v>
      </c>
      <c r="T35" s="7" t="s">
        <v>0</v>
      </c>
      <c r="U35" s="7" t="s">
        <v>35</v>
      </c>
      <c r="V35" s="7" t="s">
        <v>0</v>
      </c>
      <c r="W35" s="16" t="str">
        <f>HYPERLINK("http://www.aruplab.com/Testing-Information/resources/HotLines/HotLineDocs/Aug2024QHL/2024.07.05 Aug Quarterly Hotline Inactivations.pdf","H")</f>
        <v>H</v>
      </c>
      <c r="X35" s="7" t="s">
        <v>0</v>
      </c>
      <c r="Y35" s="7" t="s">
        <v>0</v>
      </c>
      <c r="Z35" s="7" t="s">
        <v>0</v>
      </c>
      <c r="AA35" s="8">
        <v>45523</v>
      </c>
    </row>
    <row r="36" spans="1:27" ht="45">
      <c r="A36" s="6" t="s">
        <v>114</v>
      </c>
      <c r="B36" s="6" t="s">
        <v>115</v>
      </c>
      <c r="C36" s="6" t="s">
        <v>116</v>
      </c>
      <c r="D36" s="7" t="s">
        <v>0</v>
      </c>
      <c r="E36" s="7" t="s">
        <v>0</v>
      </c>
      <c r="F36" s="7" t="s">
        <v>35</v>
      </c>
      <c r="G36" s="7" t="s">
        <v>0</v>
      </c>
      <c r="H36" s="7" t="s">
        <v>35</v>
      </c>
      <c r="I36" s="7" t="s">
        <v>0</v>
      </c>
      <c r="J36" s="7" t="s">
        <v>35</v>
      </c>
      <c r="K36" s="7" t="s">
        <v>0</v>
      </c>
      <c r="L36" s="7" t="s">
        <v>0</v>
      </c>
      <c r="M36" s="7" t="s">
        <v>0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0</v>
      </c>
      <c r="W36" s="16" t="str">
        <f>HYPERLINK("http://www.aruplab.com/Testing-Information/resources/HotLines/HotLineDocs/Aug2024QHL/2009034.pdf","H")</f>
        <v>H</v>
      </c>
      <c r="X36" s="7" t="s">
        <v>0</v>
      </c>
      <c r="Y36" s="7" t="s">
        <v>0</v>
      </c>
      <c r="Z36" s="7" t="s">
        <v>0</v>
      </c>
      <c r="AA36" s="8">
        <v>45523</v>
      </c>
    </row>
    <row r="37" spans="1:27" ht="75">
      <c r="A37" s="6" t="s">
        <v>117</v>
      </c>
      <c r="B37" s="6" t="s">
        <v>118</v>
      </c>
      <c r="C37" s="6" t="s">
        <v>119</v>
      </c>
      <c r="D37" s="7" t="s">
        <v>0</v>
      </c>
      <c r="E37" s="7" t="s">
        <v>0</v>
      </c>
      <c r="F37" s="7" t="s">
        <v>35</v>
      </c>
      <c r="G37" s="7" t="s">
        <v>0</v>
      </c>
      <c r="H37" s="7" t="s">
        <v>0</v>
      </c>
      <c r="I37" s="7" t="s">
        <v>35</v>
      </c>
      <c r="J37" s="7" t="s">
        <v>35</v>
      </c>
      <c r="K37" s="7" t="s">
        <v>0</v>
      </c>
      <c r="L37" s="7" t="s">
        <v>0</v>
      </c>
      <c r="M37" s="7" t="s">
        <v>0</v>
      </c>
      <c r="N37" s="7" t="s">
        <v>0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0</v>
      </c>
      <c r="T37" s="7" t="s">
        <v>0</v>
      </c>
      <c r="U37" s="7" t="s">
        <v>0</v>
      </c>
      <c r="V37" s="7" t="s">
        <v>0</v>
      </c>
      <c r="W37" s="16" t="str">
        <f>HYPERLINK("http://www.aruplab.com/Testing-Information/resources/HotLines/HotLineDocs/Aug2024QHL/2009255.pdf","H")</f>
        <v>H</v>
      </c>
      <c r="X37" s="7" t="s">
        <v>0</v>
      </c>
      <c r="Y37" s="7" t="s">
        <v>0</v>
      </c>
      <c r="Z37" s="7" t="s">
        <v>0</v>
      </c>
      <c r="AA37" s="8">
        <v>45523</v>
      </c>
    </row>
    <row r="38" spans="1:27" ht="45">
      <c r="A38" s="6" t="s">
        <v>120</v>
      </c>
      <c r="B38" s="6" t="s">
        <v>121</v>
      </c>
      <c r="C38" s="6" t="s">
        <v>122</v>
      </c>
      <c r="D38" s="7" t="s">
        <v>0</v>
      </c>
      <c r="E38" s="7" t="s">
        <v>0</v>
      </c>
      <c r="F38" s="7" t="s">
        <v>35</v>
      </c>
      <c r="G38" s="7" t="s">
        <v>35</v>
      </c>
      <c r="H38" s="7" t="s">
        <v>0</v>
      </c>
      <c r="I38" s="7" t="s">
        <v>0</v>
      </c>
      <c r="J38" s="7" t="s">
        <v>0</v>
      </c>
      <c r="K38" s="7" t="s">
        <v>0</v>
      </c>
      <c r="L38" s="7" t="s">
        <v>0</v>
      </c>
      <c r="M38" s="7" t="s">
        <v>0</v>
      </c>
      <c r="N38" s="7" t="s">
        <v>0</v>
      </c>
      <c r="O38" s="7" t="s">
        <v>0</v>
      </c>
      <c r="P38" s="7" t="s">
        <v>0</v>
      </c>
      <c r="Q38" s="7" t="s">
        <v>0</v>
      </c>
      <c r="R38" s="7" t="s">
        <v>0</v>
      </c>
      <c r="S38" s="7" t="s">
        <v>0</v>
      </c>
      <c r="T38" s="7" t="s">
        <v>0</v>
      </c>
      <c r="U38" s="7" t="s">
        <v>0</v>
      </c>
      <c r="V38" s="7" t="s">
        <v>0</v>
      </c>
      <c r="W38" s="16" t="str">
        <f>HYPERLINK("http://www.aruplab.com/Testing-Information/resources/HotLines/HotLineDocs/Aug2024QHL/2009447.pdf","H")</f>
        <v>H</v>
      </c>
      <c r="X38" s="7" t="s">
        <v>0</v>
      </c>
      <c r="Y38" s="7" t="s">
        <v>0</v>
      </c>
      <c r="Z38" s="7" t="s">
        <v>0</v>
      </c>
      <c r="AA38" s="8">
        <v>45523</v>
      </c>
    </row>
    <row r="39" spans="1:27" ht="45">
      <c r="A39" s="6" t="s">
        <v>123</v>
      </c>
      <c r="B39" s="6" t="s">
        <v>124</v>
      </c>
      <c r="C39" s="6" t="s">
        <v>125</v>
      </c>
      <c r="D39" s="7" t="s">
        <v>0</v>
      </c>
      <c r="E39" s="7" t="s">
        <v>0</v>
      </c>
      <c r="F39" s="7" t="s">
        <v>35</v>
      </c>
      <c r="G39" s="7" t="s">
        <v>35</v>
      </c>
      <c r="H39" s="7" t="s">
        <v>0</v>
      </c>
      <c r="I39" s="7" t="s">
        <v>0</v>
      </c>
      <c r="J39" s="7" t="s">
        <v>0</v>
      </c>
      <c r="K39" s="7" t="s">
        <v>0</v>
      </c>
      <c r="L39" s="7" t="s">
        <v>0</v>
      </c>
      <c r="M39" s="7" t="s">
        <v>0</v>
      </c>
      <c r="N39" s="7" t="s">
        <v>0</v>
      </c>
      <c r="O39" s="7" t="s">
        <v>0</v>
      </c>
      <c r="P39" s="7" t="s">
        <v>0</v>
      </c>
      <c r="Q39" s="7" t="s">
        <v>0</v>
      </c>
      <c r="R39" s="7" t="s">
        <v>0</v>
      </c>
      <c r="S39" s="7" t="s">
        <v>0</v>
      </c>
      <c r="T39" s="7" t="s">
        <v>0</v>
      </c>
      <c r="U39" s="7" t="s">
        <v>0</v>
      </c>
      <c r="V39" s="7" t="s">
        <v>0</v>
      </c>
      <c r="W39" s="16" t="str">
        <f>HYPERLINK("http://www.aruplab.com/Testing-Information/resources/HotLines/HotLineDocs/Aug2024QHL/2009449.pdf","H")</f>
        <v>H</v>
      </c>
      <c r="X39" s="7" t="s">
        <v>0</v>
      </c>
      <c r="Y39" s="7" t="s">
        <v>0</v>
      </c>
      <c r="Z39" s="7" t="s">
        <v>0</v>
      </c>
      <c r="AA39" s="8">
        <v>45523</v>
      </c>
    </row>
    <row r="40" spans="1:27" ht="60">
      <c r="A40" s="6" t="s">
        <v>126</v>
      </c>
      <c r="B40" s="6" t="s">
        <v>127</v>
      </c>
      <c r="C40" s="6" t="s">
        <v>128</v>
      </c>
      <c r="D40" s="7" t="s">
        <v>0</v>
      </c>
      <c r="E40" s="7" t="s">
        <v>0</v>
      </c>
      <c r="F40" s="7" t="s">
        <v>35</v>
      </c>
      <c r="G40" s="7" t="s">
        <v>0</v>
      </c>
      <c r="H40" s="7" t="s">
        <v>0</v>
      </c>
      <c r="I40" s="7" t="s">
        <v>0</v>
      </c>
      <c r="J40" s="7" t="s">
        <v>0</v>
      </c>
      <c r="K40" s="7" t="s">
        <v>0</v>
      </c>
      <c r="L40" s="7" t="s">
        <v>0</v>
      </c>
      <c r="M40" s="7" t="s">
        <v>0</v>
      </c>
      <c r="N40" s="7" t="s">
        <v>0</v>
      </c>
      <c r="O40" s="7" t="s">
        <v>0</v>
      </c>
      <c r="P40" s="7" t="s">
        <v>0</v>
      </c>
      <c r="Q40" s="7" t="s">
        <v>0</v>
      </c>
      <c r="R40" s="7" t="s">
        <v>0</v>
      </c>
      <c r="S40" s="7" t="s">
        <v>0</v>
      </c>
      <c r="T40" s="7" t="s">
        <v>0</v>
      </c>
      <c r="U40" s="7" t="s">
        <v>0</v>
      </c>
      <c r="V40" s="7" t="s">
        <v>0</v>
      </c>
      <c r="W40" s="16" t="str">
        <f>HYPERLINK("http://www.aruplab.com/Testing-Information/resources/HotLines/HotLineDocs/Aug2024QHL/2009451.pdf","H")</f>
        <v>H</v>
      </c>
      <c r="X40" s="7" t="s">
        <v>0</v>
      </c>
      <c r="Y40" s="7" t="s">
        <v>0</v>
      </c>
      <c r="Z40" s="7" t="s">
        <v>0</v>
      </c>
      <c r="AA40" s="8">
        <v>45523</v>
      </c>
    </row>
    <row r="41" spans="1:27" ht="60">
      <c r="A41" s="6" t="s">
        <v>129</v>
      </c>
      <c r="B41" s="6" t="s">
        <v>130</v>
      </c>
      <c r="C41" s="6" t="s">
        <v>131</v>
      </c>
      <c r="D41" s="7" t="s">
        <v>0</v>
      </c>
      <c r="E41" s="7" t="s">
        <v>0</v>
      </c>
      <c r="F41" s="7" t="s">
        <v>35</v>
      </c>
      <c r="G41" s="7" t="s">
        <v>35</v>
      </c>
      <c r="H41" s="7" t="s">
        <v>0</v>
      </c>
      <c r="I41" s="7" t="s">
        <v>35</v>
      </c>
      <c r="J41" s="7" t="s">
        <v>0</v>
      </c>
      <c r="K41" s="7" t="s">
        <v>0</v>
      </c>
      <c r="L41" s="7" t="s">
        <v>0</v>
      </c>
      <c r="M41" s="7" t="s">
        <v>0</v>
      </c>
      <c r="N41" s="7" t="s">
        <v>0</v>
      </c>
      <c r="O41" s="7" t="s">
        <v>0</v>
      </c>
      <c r="P41" s="7" t="s">
        <v>0</v>
      </c>
      <c r="Q41" s="7" t="s">
        <v>0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0</v>
      </c>
      <c r="W41" s="16" t="str">
        <f>HYPERLINK("http://www.aruplab.com/Testing-Information/resources/HotLines/HotLineDocs/Aug2024QHL/2010784.pdf","H")</f>
        <v>H</v>
      </c>
      <c r="X41" s="7" t="s">
        <v>0</v>
      </c>
      <c r="Y41" s="7" t="s">
        <v>0</v>
      </c>
      <c r="Z41" s="7" t="s">
        <v>0</v>
      </c>
      <c r="AA41" s="8">
        <v>45524</v>
      </c>
    </row>
    <row r="42" spans="1:27" ht="45">
      <c r="A42" s="6" t="s">
        <v>132</v>
      </c>
      <c r="B42" s="6" t="s">
        <v>133</v>
      </c>
      <c r="C42" s="6" t="s">
        <v>134</v>
      </c>
      <c r="D42" s="7" t="s">
        <v>0</v>
      </c>
      <c r="E42" s="7" t="s">
        <v>0</v>
      </c>
      <c r="F42" s="7" t="s">
        <v>0</v>
      </c>
      <c r="G42" s="7" t="s">
        <v>0</v>
      </c>
      <c r="H42" s="7" t="s">
        <v>0</v>
      </c>
      <c r="I42" s="7" t="s">
        <v>35</v>
      </c>
      <c r="J42" s="7" t="s">
        <v>0</v>
      </c>
      <c r="K42" s="7" t="s">
        <v>0</v>
      </c>
      <c r="L42" s="7" t="s">
        <v>0</v>
      </c>
      <c r="M42" s="7" t="s">
        <v>0</v>
      </c>
      <c r="N42" s="7" t="s">
        <v>35</v>
      </c>
      <c r="O42" s="7" t="s">
        <v>0</v>
      </c>
      <c r="P42" s="7" t="s">
        <v>0</v>
      </c>
      <c r="Q42" s="7" t="s">
        <v>0</v>
      </c>
      <c r="R42" s="7" t="s">
        <v>0</v>
      </c>
      <c r="S42" s="7" t="s">
        <v>35</v>
      </c>
      <c r="T42" s="7" t="s">
        <v>0</v>
      </c>
      <c r="U42" s="7" t="s">
        <v>0</v>
      </c>
      <c r="V42" s="7" t="s">
        <v>0</v>
      </c>
      <c r="W42" s="16" t="str">
        <f>HYPERLINK("http://www.aruplab.com/Testing-Information/resources/HotLines/HotLineDocs/Aug2024QHL/2010921.pdf","H")</f>
        <v>H</v>
      </c>
      <c r="X42" s="16" t="str">
        <f>HYPERLINK("http://www.aruplab.com/Testing-Information/resources/HotLines/TDMix/Aug2024QHL/2010921.xlsx","T")</f>
        <v>T</v>
      </c>
      <c r="Y42" s="7" t="s">
        <v>0</v>
      </c>
      <c r="Z42" s="7" t="s">
        <v>0</v>
      </c>
      <c r="AA42" s="8">
        <v>45523</v>
      </c>
    </row>
    <row r="43" spans="1:27" ht="45">
      <c r="A43" s="6" t="s">
        <v>135</v>
      </c>
      <c r="B43" s="6" t="s">
        <v>136</v>
      </c>
      <c r="C43" s="6" t="s">
        <v>137</v>
      </c>
      <c r="D43" s="7" t="s">
        <v>0</v>
      </c>
      <c r="E43" s="7" t="s">
        <v>0</v>
      </c>
      <c r="F43" s="7" t="s">
        <v>0</v>
      </c>
      <c r="G43" s="7" t="s">
        <v>0</v>
      </c>
      <c r="H43" s="7" t="s">
        <v>35</v>
      </c>
      <c r="I43" s="7" t="s">
        <v>0</v>
      </c>
      <c r="J43" s="7" t="s">
        <v>0</v>
      </c>
      <c r="K43" s="7" t="s">
        <v>0</v>
      </c>
      <c r="L43" s="7" t="s">
        <v>0</v>
      </c>
      <c r="M43" s="7" t="s">
        <v>0</v>
      </c>
      <c r="N43" s="7" t="s">
        <v>0</v>
      </c>
      <c r="O43" s="7" t="s">
        <v>0</v>
      </c>
      <c r="P43" s="7" t="s">
        <v>0</v>
      </c>
      <c r="Q43" s="7" t="s">
        <v>0</v>
      </c>
      <c r="R43" s="7" t="s">
        <v>35</v>
      </c>
      <c r="S43" s="7" t="s">
        <v>0</v>
      </c>
      <c r="T43" s="7" t="s">
        <v>0</v>
      </c>
      <c r="U43" s="7" t="s">
        <v>0</v>
      </c>
      <c r="V43" s="7" t="s">
        <v>0</v>
      </c>
      <c r="W43" s="16" t="str">
        <f>HYPERLINK("http://www.aruplab.com/Testing-Information/resources/HotLines/HotLineDocs/Aug2024QHL/2011415.pdf","H")</f>
        <v>H</v>
      </c>
      <c r="X43" s="16" t="str">
        <f>HYPERLINK("http://www.aruplab.com/Testing-Information/resources/HotLines/TDMix/Aug2024QHL/2011415.xlsx","T")</f>
        <v>T</v>
      </c>
      <c r="Y43" s="16" t="str">
        <f>HYPERLINK("http://www.aruplab.com/Testing-Information/resources/HotLines/Sample_Reports/Aug2024QHL/2011415_Alpha-Iduronidase Enzyme Activity in Leukocytes_A-I LEUK.pdf","E")</f>
        <v>E</v>
      </c>
      <c r="Z43" s="7" t="s">
        <v>0</v>
      </c>
      <c r="AA43" s="8">
        <v>45523</v>
      </c>
    </row>
    <row r="44" spans="1:27" ht="75">
      <c r="A44" s="6" t="s">
        <v>138</v>
      </c>
      <c r="B44" s="6" t="s">
        <v>139</v>
      </c>
      <c r="C44" s="6" t="s">
        <v>140</v>
      </c>
      <c r="D44" s="7" t="s">
        <v>0</v>
      </c>
      <c r="E44" s="7" t="s">
        <v>0</v>
      </c>
      <c r="F44" s="7" t="s">
        <v>0</v>
      </c>
      <c r="G44" s="7" t="s">
        <v>0</v>
      </c>
      <c r="H44" s="7" t="s">
        <v>0</v>
      </c>
      <c r="I44" s="7" t="s">
        <v>0</v>
      </c>
      <c r="J44" s="7" t="s">
        <v>0</v>
      </c>
      <c r="K44" s="7" t="s">
        <v>0</v>
      </c>
      <c r="L44" s="7" t="s">
        <v>0</v>
      </c>
      <c r="M44" s="7" t="s">
        <v>0</v>
      </c>
      <c r="N44" s="7" t="s">
        <v>0</v>
      </c>
      <c r="O44" s="7" t="s">
        <v>0</v>
      </c>
      <c r="P44" s="7" t="s">
        <v>0</v>
      </c>
      <c r="Q44" s="7" t="s">
        <v>0</v>
      </c>
      <c r="R44" s="7" t="s">
        <v>0</v>
      </c>
      <c r="S44" s="7" t="s">
        <v>0</v>
      </c>
      <c r="T44" s="7" t="s">
        <v>0</v>
      </c>
      <c r="U44" s="7" t="s">
        <v>35</v>
      </c>
      <c r="V44" s="7" t="s">
        <v>0</v>
      </c>
      <c r="W44" s="16" t="str">
        <f>HYPERLINK("http://www.aruplab.com/Testing-Information/resources/HotLines/HotLineDocs/Aug2024QHL/2024.07.05 Aug Quarterly Hotline Inactivations.pdf","H")</f>
        <v>H</v>
      </c>
      <c r="X44" s="7" t="s">
        <v>0</v>
      </c>
      <c r="Y44" s="7" t="s">
        <v>0</v>
      </c>
      <c r="Z44" s="7" t="s">
        <v>0</v>
      </c>
      <c r="AA44" s="8">
        <v>45523</v>
      </c>
    </row>
    <row r="45" spans="1:27" ht="45">
      <c r="A45" s="6" t="s">
        <v>141</v>
      </c>
      <c r="B45" s="6" t="s">
        <v>142</v>
      </c>
      <c r="C45" s="6" t="s">
        <v>143</v>
      </c>
      <c r="D45" s="7" t="s">
        <v>0</v>
      </c>
      <c r="E45" s="7" t="s">
        <v>0</v>
      </c>
      <c r="F45" s="7" t="s">
        <v>0</v>
      </c>
      <c r="G45" s="7" t="s">
        <v>0</v>
      </c>
      <c r="H45" s="7" t="s">
        <v>0</v>
      </c>
      <c r="I45" s="7" t="s">
        <v>0</v>
      </c>
      <c r="J45" s="7" t="s">
        <v>0</v>
      </c>
      <c r="K45" s="7" t="s">
        <v>0</v>
      </c>
      <c r="L45" s="7" t="s">
        <v>0</v>
      </c>
      <c r="M45" s="7" t="s">
        <v>35</v>
      </c>
      <c r="N45" s="7" t="s">
        <v>0</v>
      </c>
      <c r="O45" s="7" t="s">
        <v>0</v>
      </c>
      <c r="P45" s="7" t="s">
        <v>0</v>
      </c>
      <c r="Q45" s="7" t="s">
        <v>0</v>
      </c>
      <c r="R45" s="7" t="s">
        <v>0</v>
      </c>
      <c r="S45" s="7" t="s">
        <v>0</v>
      </c>
      <c r="T45" s="7" t="s">
        <v>0</v>
      </c>
      <c r="U45" s="7" t="s">
        <v>0</v>
      </c>
      <c r="V45" s="7" t="s">
        <v>0</v>
      </c>
      <c r="W45" s="16" t="str">
        <f>HYPERLINK("http://www.aruplab.com/Testing-Information/resources/HotLines/HotLineDocs/Aug2024QHL/2012166.pdf","H")</f>
        <v>H</v>
      </c>
      <c r="X45" s="16" t="str">
        <f>HYPERLINK("http://www.aruplab.com/Testing-Information/resources/HotLines/TDMix/Aug2024QHL/2012166.xlsx","T")</f>
        <v>T</v>
      </c>
      <c r="Y45" s="7" t="s">
        <v>0</v>
      </c>
      <c r="Z45" s="7" t="s">
        <v>0</v>
      </c>
      <c r="AA45" s="8">
        <v>45523</v>
      </c>
    </row>
    <row r="46" spans="1:27" ht="75">
      <c r="A46" s="6" t="s">
        <v>144</v>
      </c>
      <c r="B46" s="6" t="s">
        <v>145</v>
      </c>
      <c r="C46" s="6" t="s">
        <v>146</v>
      </c>
      <c r="D46" s="7" t="s">
        <v>0</v>
      </c>
      <c r="E46" s="7" t="s">
        <v>0</v>
      </c>
      <c r="F46" s="7" t="s">
        <v>35</v>
      </c>
      <c r="G46" s="7" t="s">
        <v>35</v>
      </c>
      <c r="H46" s="7" t="s">
        <v>0</v>
      </c>
      <c r="I46" s="7" t="s">
        <v>0</v>
      </c>
      <c r="J46" s="7" t="s">
        <v>0</v>
      </c>
      <c r="K46" s="7" t="s">
        <v>0</v>
      </c>
      <c r="L46" s="7" t="s">
        <v>0</v>
      </c>
      <c r="M46" s="7" t="s">
        <v>0</v>
      </c>
      <c r="N46" s="7" t="s">
        <v>0</v>
      </c>
      <c r="O46" s="7" t="s">
        <v>0</v>
      </c>
      <c r="P46" s="7" t="s">
        <v>0</v>
      </c>
      <c r="Q46" s="7" t="s">
        <v>0</v>
      </c>
      <c r="R46" s="7" t="s">
        <v>0</v>
      </c>
      <c r="S46" s="7" t="s">
        <v>0</v>
      </c>
      <c r="T46" s="7" t="s">
        <v>0</v>
      </c>
      <c r="U46" s="7" t="s">
        <v>0</v>
      </c>
      <c r="V46" s="7" t="s">
        <v>0</v>
      </c>
      <c r="W46" s="16" t="str">
        <f>HYPERLINK("http://www.aruplab.com/Testing-Information/resources/HotLines/HotLineDocs/Aug2024QHL/2013101.pdf","H")</f>
        <v>H</v>
      </c>
      <c r="X46" s="7" t="s">
        <v>0</v>
      </c>
      <c r="Y46" s="7" t="s">
        <v>0</v>
      </c>
      <c r="Z46" s="7" t="s">
        <v>0</v>
      </c>
      <c r="AA46" s="8">
        <v>45523</v>
      </c>
    </row>
    <row r="47" spans="1:27" ht="45">
      <c r="A47" s="6" t="s">
        <v>147</v>
      </c>
      <c r="B47" s="6" t="s">
        <v>148</v>
      </c>
      <c r="C47" s="6" t="s">
        <v>149</v>
      </c>
      <c r="D47" s="7" t="s">
        <v>0</v>
      </c>
      <c r="E47" s="7" t="s">
        <v>0</v>
      </c>
      <c r="F47" s="7" t="s">
        <v>35</v>
      </c>
      <c r="G47" s="7" t="s">
        <v>35</v>
      </c>
      <c r="H47" s="7" t="s">
        <v>0</v>
      </c>
      <c r="I47" s="7" t="s">
        <v>35</v>
      </c>
      <c r="J47" s="7" t="s">
        <v>35</v>
      </c>
      <c r="K47" s="7" t="s">
        <v>0</v>
      </c>
      <c r="L47" s="7" t="s">
        <v>0</v>
      </c>
      <c r="M47" s="7" t="s">
        <v>0</v>
      </c>
      <c r="N47" s="7" t="s">
        <v>0</v>
      </c>
      <c r="O47" s="7" t="s">
        <v>0</v>
      </c>
      <c r="P47" s="7" t="s">
        <v>0</v>
      </c>
      <c r="Q47" s="7" t="s">
        <v>35</v>
      </c>
      <c r="R47" s="7" t="s">
        <v>0</v>
      </c>
      <c r="S47" s="7" t="s">
        <v>0</v>
      </c>
      <c r="T47" s="7" t="s">
        <v>0</v>
      </c>
      <c r="U47" s="7" t="s">
        <v>0</v>
      </c>
      <c r="V47" s="7" t="s">
        <v>0</v>
      </c>
      <c r="W47" s="16" t="str">
        <f>HYPERLINK("http://www.aruplab.com/Testing-Information/resources/HotLines/HotLineDocs/Aug2024QHL/3000572.pdf","H")</f>
        <v>H</v>
      </c>
      <c r="X47" s="16" t="str">
        <f>HYPERLINK("http://www.aruplab.com/Testing-Information/resources/HotLines/TDMix/Aug2024QHL/3000572.xlsx","T")</f>
        <v>T</v>
      </c>
      <c r="Y47" s="16" t="str">
        <f>HYPERLINK("http://www.aruplab.com/Testing-Information/resources/HotLines/Sample_Reports/Aug2024QHL/3000572_ Hepatitis C Virus (HCV) by Quantitative NAAT_HEPC QNT.pdf","E")</f>
        <v>E</v>
      </c>
      <c r="Z47" s="7" t="s">
        <v>0</v>
      </c>
      <c r="AA47" s="8">
        <v>45523</v>
      </c>
    </row>
    <row r="48" spans="1:27" ht="75">
      <c r="A48" s="6" t="s">
        <v>150</v>
      </c>
      <c r="B48" s="6" t="s">
        <v>151</v>
      </c>
      <c r="C48" s="6" t="s">
        <v>152</v>
      </c>
      <c r="D48" s="7" t="s">
        <v>0</v>
      </c>
      <c r="E48" s="7" t="s">
        <v>0</v>
      </c>
      <c r="F48" s="7" t="s">
        <v>35</v>
      </c>
      <c r="G48" s="7" t="s">
        <v>35</v>
      </c>
      <c r="H48" s="7" t="s">
        <v>0</v>
      </c>
      <c r="I48" s="7" t="s">
        <v>0</v>
      </c>
      <c r="J48" s="7" t="s">
        <v>0</v>
      </c>
      <c r="K48" s="7" t="s">
        <v>35</v>
      </c>
      <c r="L48" s="7" t="s">
        <v>0</v>
      </c>
      <c r="M48" s="7" t="s">
        <v>0</v>
      </c>
      <c r="N48" s="7" t="s">
        <v>0</v>
      </c>
      <c r="O48" s="7" t="s">
        <v>0</v>
      </c>
      <c r="P48" s="7" t="s">
        <v>0</v>
      </c>
      <c r="Q48" s="7" t="s">
        <v>35</v>
      </c>
      <c r="R48" s="7" t="s">
        <v>0</v>
      </c>
      <c r="S48" s="7" t="s">
        <v>0</v>
      </c>
      <c r="T48" s="7" t="s">
        <v>0</v>
      </c>
      <c r="U48" s="7" t="s">
        <v>0</v>
      </c>
      <c r="V48" s="7" t="s">
        <v>0</v>
      </c>
      <c r="W48" s="16" t="str">
        <f>HYPERLINK("http://www.aruplab.com/Testing-Information/resources/HotLines/HotLineDocs/Aug2024QHL/3000576.pdf","H")</f>
        <v>H</v>
      </c>
      <c r="X48" s="16" t="str">
        <f>HYPERLINK("http://www.aruplab.com/Testing-Information/resources/HotLines/TDMix/Aug2024QHL/3000576.xlsx","T")</f>
        <v>T</v>
      </c>
      <c r="Y48" s="16" t="str">
        <f>HYPERLINK("http://www.aruplab.com/Testing-Information/resources/HotLines/Sample_Reports/Aug2024QHL/3000576_Hepatitis C Virus (HCV) by Quantitative NAAT with Reflex to HCV Genotype by Sequencing_HCVQT GR.pdf","E")</f>
        <v>E</v>
      </c>
      <c r="Z48" s="7" t="s">
        <v>0</v>
      </c>
      <c r="AA48" s="8">
        <v>45523</v>
      </c>
    </row>
    <row r="49" spans="1:27" ht="90">
      <c r="A49" s="6" t="s">
        <v>153</v>
      </c>
      <c r="B49" s="6" t="s">
        <v>154</v>
      </c>
      <c r="C49" s="6" t="s">
        <v>155</v>
      </c>
      <c r="D49" s="7" t="s">
        <v>0</v>
      </c>
      <c r="E49" s="7" t="s">
        <v>0</v>
      </c>
      <c r="F49" s="7" t="s">
        <v>35</v>
      </c>
      <c r="G49" s="7" t="s">
        <v>35</v>
      </c>
      <c r="H49" s="7" t="s">
        <v>0</v>
      </c>
      <c r="I49" s="7" t="s">
        <v>35</v>
      </c>
      <c r="J49" s="7" t="s">
        <v>0</v>
      </c>
      <c r="K49" s="7" t="s">
        <v>35</v>
      </c>
      <c r="L49" s="7" t="s">
        <v>0</v>
      </c>
      <c r="M49" s="7" t="s">
        <v>0</v>
      </c>
      <c r="N49" s="7" t="s">
        <v>0</v>
      </c>
      <c r="O49" s="7" t="s">
        <v>0</v>
      </c>
      <c r="P49" s="7" t="s">
        <v>0</v>
      </c>
      <c r="Q49" s="7" t="s">
        <v>35</v>
      </c>
      <c r="R49" s="7" t="s">
        <v>0</v>
      </c>
      <c r="S49" s="7" t="s">
        <v>0</v>
      </c>
      <c r="T49" s="7" t="s">
        <v>0</v>
      </c>
      <c r="U49" s="7" t="s">
        <v>0</v>
      </c>
      <c r="V49" s="7" t="s">
        <v>0</v>
      </c>
      <c r="W49" s="16" t="str">
        <f>HYPERLINK("http://www.aruplab.com/Testing-Information/resources/HotLines/HotLineDocs/Aug2024QHL/3000577.pdf","H")</f>
        <v>H</v>
      </c>
      <c r="X49" s="16" t="str">
        <f>HYPERLINK("http://www.aruplab.com/Testing-Information/resources/HotLines/TDMix/Aug2024QHL/3000577.xlsx","T")</f>
        <v>T</v>
      </c>
      <c r="Y49" s="16" t="str">
        <f>HYPERLINK("http://www.aruplab.com/Testing-Information/resources/HotLines/Sample_Reports/Aug2024QHL/3000577_Hepatitis C Virus (HCV) by Quantitative NAAT with Reflex to HCV High-Resolution Genotype by Sequencing_HCVQT HGR.pdf","E")</f>
        <v>E</v>
      </c>
      <c r="Z49" s="7" t="s">
        <v>0</v>
      </c>
      <c r="AA49" s="8">
        <v>45523</v>
      </c>
    </row>
    <row r="50" spans="1:27" ht="45">
      <c r="A50" s="6" t="s">
        <v>156</v>
      </c>
      <c r="B50" s="6" t="s">
        <v>157</v>
      </c>
      <c r="C50" s="6" t="s">
        <v>158</v>
      </c>
      <c r="D50" s="7" t="s">
        <v>0</v>
      </c>
      <c r="E50" s="7" t="s">
        <v>0</v>
      </c>
      <c r="F50" s="7" t="s">
        <v>35</v>
      </c>
      <c r="G50" s="7" t="s">
        <v>35</v>
      </c>
      <c r="H50" s="7" t="s">
        <v>0</v>
      </c>
      <c r="I50" s="7" t="s">
        <v>35</v>
      </c>
      <c r="J50" s="7" t="s">
        <v>35</v>
      </c>
      <c r="K50" s="7" t="s">
        <v>0</v>
      </c>
      <c r="L50" s="7" t="s">
        <v>0</v>
      </c>
      <c r="M50" s="7" t="s">
        <v>0</v>
      </c>
      <c r="N50" s="7" t="s">
        <v>0</v>
      </c>
      <c r="O50" s="7" t="s">
        <v>0</v>
      </c>
      <c r="P50" s="7" t="s">
        <v>0</v>
      </c>
      <c r="Q50" s="7" t="s">
        <v>35</v>
      </c>
      <c r="R50" s="7" t="s">
        <v>0</v>
      </c>
      <c r="S50" s="7" t="s">
        <v>0</v>
      </c>
      <c r="T50" s="7" t="s">
        <v>0</v>
      </c>
      <c r="U50" s="7" t="s">
        <v>0</v>
      </c>
      <c r="V50" s="7" t="s">
        <v>0</v>
      </c>
      <c r="W50" s="16" t="str">
        <f>HYPERLINK("http://www.aruplab.com/Testing-Information/resources/HotLines/HotLineDocs/Aug2024QHL/3000863.pdf","H")</f>
        <v>H</v>
      </c>
      <c r="X50" s="16" t="str">
        <f>HYPERLINK("http://www.aruplab.com/Testing-Information/resources/HotLines/TDMix/Aug2024QHL/3000863.xlsx","T")</f>
        <v>T</v>
      </c>
      <c r="Y50" s="16" t="str">
        <f>HYPERLINK("http://www.aruplab.com/Testing-Information/resources/HotLines/Sample_Reports/Aug2024QHL/3000863_Hepatitis B Virus (HBV) by Quantitative NAAT_HBV QNT.pdf","E")</f>
        <v>E</v>
      </c>
      <c r="Z50" s="7" t="s">
        <v>0</v>
      </c>
      <c r="AA50" s="8">
        <v>45523</v>
      </c>
    </row>
    <row r="51" spans="1:27" ht="75">
      <c r="A51" s="6" t="s">
        <v>159</v>
      </c>
      <c r="B51" s="6" t="s">
        <v>160</v>
      </c>
      <c r="C51" s="6" t="s">
        <v>161</v>
      </c>
      <c r="D51" s="7" t="s">
        <v>0</v>
      </c>
      <c r="E51" s="7" t="s">
        <v>0</v>
      </c>
      <c r="F51" s="7" t="s">
        <v>35</v>
      </c>
      <c r="G51" s="7" t="s">
        <v>35</v>
      </c>
      <c r="H51" s="7" t="s">
        <v>0</v>
      </c>
      <c r="I51" s="7" t="s">
        <v>0</v>
      </c>
      <c r="J51" s="7" t="s">
        <v>0</v>
      </c>
      <c r="K51" s="7" t="s">
        <v>0</v>
      </c>
      <c r="L51" s="7" t="s">
        <v>0</v>
      </c>
      <c r="M51" s="7" t="s">
        <v>0</v>
      </c>
      <c r="N51" s="7" t="s">
        <v>0</v>
      </c>
      <c r="O51" s="7" t="s">
        <v>0</v>
      </c>
      <c r="P51" s="7" t="s">
        <v>0</v>
      </c>
      <c r="Q51" s="7" t="s">
        <v>35</v>
      </c>
      <c r="R51" s="7" t="s">
        <v>0</v>
      </c>
      <c r="S51" s="7" t="s">
        <v>0</v>
      </c>
      <c r="T51" s="7" t="s">
        <v>0</v>
      </c>
      <c r="U51" s="7" t="s">
        <v>0</v>
      </c>
      <c r="V51" s="7" t="s">
        <v>0</v>
      </c>
      <c r="W51" s="16" t="str">
        <f>HYPERLINK("http://www.aruplab.com/Testing-Information/resources/HotLines/HotLineDocs/Aug2024QHL/3000866.pdf","H")</f>
        <v>H</v>
      </c>
      <c r="X51" s="16" t="str">
        <f>HYPERLINK("http://www.aruplab.com/Testing-Information/resources/HotLines/TDMix/Aug2024QHL/3000866.xlsx","T")</f>
        <v>T</v>
      </c>
      <c r="Y51" s="16" t="str">
        <f>HYPERLINK("http://www.aruplab.com/Testing-Information/resources/HotLines/Sample_Reports/Aug2024QHL/3000866_Hepatitis B Virus (HBV) by Quantitative NAAT with Reflex to HBV Genotype by Sequencing_HBV QNT GR.pdf","E")</f>
        <v>E</v>
      </c>
      <c r="Z51" s="7" t="s">
        <v>0</v>
      </c>
      <c r="AA51" s="8">
        <v>45523</v>
      </c>
    </row>
    <row r="52" spans="1:27" ht="30">
      <c r="A52" s="6" t="s">
        <v>162</v>
      </c>
      <c r="B52" s="6" t="s">
        <v>163</v>
      </c>
      <c r="C52" s="6" t="s">
        <v>164</v>
      </c>
      <c r="D52" s="7" t="s">
        <v>0</v>
      </c>
      <c r="E52" s="7" t="s">
        <v>0</v>
      </c>
      <c r="F52" s="7" t="s">
        <v>0</v>
      </c>
      <c r="G52" s="7" t="s">
        <v>0</v>
      </c>
      <c r="H52" s="7" t="s">
        <v>35</v>
      </c>
      <c r="I52" s="7" t="s">
        <v>0</v>
      </c>
      <c r="J52" s="7" t="s">
        <v>0</v>
      </c>
      <c r="K52" s="7" t="s">
        <v>0</v>
      </c>
      <c r="L52" s="7" t="s">
        <v>0</v>
      </c>
      <c r="M52" s="7" t="s">
        <v>0</v>
      </c>
      <c r="N52" s="7" t="s">
        <v>0</v>
      </c>
      <c r="O52" s="7" t="s">
        <v>0</v>
      </c>
      <c r="P52" s="7" t="s">
        <v>0</v>
      </c>
      <c r="Q52" s="7" t="s">
        <v>0</v>
      </c>
      <c r="R52" s="7" t="s">
        <v>0</v>
      </c>
      <c r="S52" s="7" t="s">
        <v>0</v>
      </c>
      <c r="T52" s="7" t="s">
        <v>0</v>
      </c>
      <c r="U52" s="7" t="s">
        <v>0</v>
      </c>
      <c r="V52" s="7" t="s">
        <v>0</v>
      </c>
      <c r="W52" s="16" t="str">
        <f>HYPERLINK("http://www.aruplab.com/Testing-Information/resources/HotLines/HotLineDocs/Aug2024QHL/3001560.pdf","H")</f>
        <v>H</v>
      </c>
      <c r="X52" s="7" t="s">
        <v>0</v>
      </c>
      <c r="Y52" s="7" t="s">
        <v>0</v>
      </c>
      <c r="Z52" s="7" t="s">
        <v>0</v>
      </c>
      <c r="AA52" s="8">
        <v>45523</v>
      </c>
    </row>
    <row r="53" spans="1:27" ht="60">
      <c r="A53" s="6" t="s">
        <v>165</v>
      </c>
      <c r="B53" s="6" t="s">
        <v>166</v>
      </c>
      <c r="C53" s="6" t="s">
        <v>167</v>
      </c>
      <c r="D53" s="7" t="s">
        <v>0</v>
      </c>
      <c r="E53" s="7" t="s">
        <v>0</v>
      </c>
      <c r="F53" s="7" t="s">
        <v>35</v>
      </c>
      <c r="G53" s="7" t="s">
        <v>0</v>
      </c>
      <c r="H53" s="7" t="s">
        <v>0</v>
      </c>
      <c r="I53" s="7" t="s">
        <v>0</v>
      </c>
      <c r="J53" s="7" t="s">
        <v>0</v>
      </c>
      <c r="K53" s="7" t="s">
        <v>0</v>
      </c>
      <c r="L53" s="7" t="s">
        <v>0</v>
      </c>
      <c r="M53" s="7" t="s">
        <v>0</v>
      </c>
      <c r="N53" s="7" t="s">
        <v>0</v>
      </c>
      <c r="O53" s="7" t="s">
        <v>0</v>
      </c>
      <c r="P53" s="7" t="s">
        <v>0</v>
      </c>
      <c r="Q53" s="7" t="s">
        <v>0</v>
      </c>
      <c r="R53" s="7" t="s">
        <v>0</v>
      </c>
      <c r="S53" s="7" t="s">
        <v>0</v>
      </c>
      <c r="T53" s="7" t="s">
        <v>0</v>
      </c>
      <c r="U53" s="7" t="s">
        <v>0</v>
      </c>
      <c r="V53" s="7" t="s">
        <v>0</v>
      </c>
      <c r="W53" s="16" t="str">
        <f>HYPERLINK("http://www.aruplab.com/Testing-Information/resources/HotLines/HotLineDocs/Aug2024QHL/3001561.pdf","H")</f>
        <v>H</v>
      </c>
      <c r="X53" s="7" t="s">
        <v>0</v>
      </c>
      <c r="Y53" s="7" t="s">
        <v>0</v>
      </c>
      <c r="Z53" s="7" t="s">
        <v>0</v>
      </c>
      <c r="AA53" s="8">
        <v>45523</v>
      </c>
    </row>
    <row r="54" spans="1:27" ht="45">
      <c r="A54" s="6" t="s">
        <v>168</v>
      </c>
      <c r="B54" s="6" t="s">
        <v>169</v>
      </c>
      <c r="C54" s="6" t="s">
        <v>170</v>
      </c>
      <c r="D54" s="7" t="s">
        <v>0</v>
      </c>
      <c r="E54" s="7" t="s">
        <v>0</v>
      </c>
      <c r="F54" s="7" t="s">
        <v>0</v>
      </c>
      <c r="G54" s="7" t="s">
        <v>0</v>
      </c>
      <c r="H54" s="7" t="s">
        <v>0</v>
      </c>
      <c r="I54" s="7" t="s">
        <v>0</v>
      </c>
      <c r="J54" s="7" t="s">
        <v>0</v>
      </c>
      <c r="K54" s="7" t="s">
        <v>0</v>
      </c>
      <c r="L54" s="7" t="s">
        <v>0</v>
      </c>
      <c r="M54" s="7" t="s">
        <v>0</v>
      </c>
      <c r="N54" s="7" t="s">
        <v>35</v>
      </c>
      <c r="O54" s="7" t="s">
        <v>0</v>
      </c>
      <c r="P54" s="7" t="s">
        <v>0</v>
      </c>
      <c r="Q54" s="7" t="s">
        <v>0</v>
      </c>
      <c r="R54" s="7" t="s">
        <v>0</v>
      </c>
      <c r="S54" s="7" t="s">
        <v>0</v>
      </c>
      <c r="T54" s="7" t="s">
        <v>0</v>
      </c>
      <c r="U54" s="7" t="s">
        <v>0</v>
      </c>
      <c r="V54" s="7" t="s">
        <v>0</v>
      </c>
      <c r="W54" s="16" t="str">
        <f>HYPERLINK("http://www.aruplab.com/Testing-Information/resources/HotLines/HotLineDocs/Aug2024QHL/3001585.pdf","H")</f>
        <v>H</v>
      </c>
      <c r="X54" s="16" t="str">
        <f>HYPERLINK("http://www.aruplab.com/Testing-Information/resources/HotLines/TDMix/Aug2024QHL/3001585.xlsx","T")</f>
        <v>T</v>
      </c>
      <c r="Y54" s="16" t="str">
        <f>HYPERLINK("http://www.aruplab.com/Testing-Information/resources/HotLines/Sample_Reports/Aug2024QHL/3001585_Early-Onset Alzheimers Panel, Sequencing_ALZ NGS.pdf","E")</f>
        <v>E</v>
      </c>
      <c r="Z54" s="7" t="s">
        <v>0</v>
      </c>
      <c r="AA54" s="8">
        <v>45523</v>
      </c>
    </row>
    <row r="55" spans="1:27" ht="60">
      <c r="A55" s="6" t="s">
        <v>171</v>
      </c>
      <c r="B55" s="6" t="s">
        <v>172</v>
      </c>
      <c r="C55" s="6" t="s">
        <v>173</v>
      </c>
      <c r="D55" s="7" t="s">
        <v>0</v>
      </c>
      <c r="E55" s="7" t="s">
        <v>0</v>
      </c>
      <c r="F55" s="7" t="s">
        <v>35</v>
      </c>
      <c r="G55" s="7" t="s">
        <v>0</v>
      </c>
      <c r="H55" s="7" t="s">
        <v>0</v>
      </c>
      <c r="I55" s="7" t="s">
        <v>0</v>
      </c>
      <c r="J55" s="7" t="s">
        <v>0</v>
      </c>
      <c r="K55" s="7" t="s">
        <v>0</v>
      </c>
      <c r="L55" s="7" t="s">
        <v>0</v>
      </c>
      <c r="M55" s="7" t="s">
        <v>0</v>
      </c>
      <c r="N55" s="7" t="s">
        <v>0</v>
      </c>
      <c r="O55" s="7" t="s">
        <v>0</v>
      </c>
      <c r="P55" s="7" t="s">
        <v>0</v>
      </c>
      <c r="Q55" s="7" t="s">
        <v>0</v>
      </c>
      <c r="R55" s="7" t="s">
        <v>0</v>
      </c>
      <c r="S55" s="7" t="s">
        <v>0</v>
      </c>
      <c r="T55" s="7" t="s">
        <v>0</v>
      </c>
      <c r="U55" s="7" t="s">
        <v>0</v>
      </c>
      <c r="V55" s="7" t="s">
        <v>0</v>
      </c>
      <c r="W55" s="16" t="str">
        <f>HYPERLINK("http://www.aruplab.com/Testing-Information/resources/HotLines/HotLineDocs/Aug2024QHL/3001662.pdf","H")</f>
        <v>H</v>
      </c>
      <c r="X55" s="7" t="s">
        <v>0</v>
      </c>
      <c r="Y55" s="7" t="s">
        <v>0</v>
      </c>
      <c r="Z55" s="7" t="s">
        <v>0</v>
      </c>
      <c r="AA55" s="8">
        <v>45523</v>
      </c>
    </row>
    <row r="56" spans="1:27" ht="60">
      <c r="A56" s="6" t="s">
        <v>174</v>
      </c>
      <c r="B56" s="6" t="s">
        <v>175</v>
      </c>
      <c r="C56" s="6" t="s">
        <v>176</v>
      </c>
      <c r="D56" s="7" t="s">
        <v>0</v>
      </c>
      <c r="E56" s="7" t="s">
        <v>0</v>
      </c>
      <c r="F56" s="7" t="s">
        <v>0</v>
      </c>
      <c r="G56" s="7" t="s">
        <v>0</v>
      </c>
      <c r="H56" s="7" t="s">
        <v>0</v>
      </c>
      <c r="I56" s="7" t="s">
        <v>0</v>
      </c>
      <c r="J56" s="7" t="s">
        <v>0</v>
      </c>
      <c r="K56" s="7" t="s">
        <v>0</v>
      </c>
      <c r="L56" s="7" t="s">
        <v>0</v>
      </c>
      <c r="M56" s="7" t="s">
        <v>0</v>
      </c>
      <c r="N56" s="7" t="s">
        <v>0</v>
      </c>
      <c r="O56" s="7" t="s">
        <v>0</v>
      </c>
      <c r="P56" s="7" t="s">
        <v>0</v>
      </c>
      <c r="Q56" s="7" t="s">
        <v>0</v>
      </c>
      <c r="R56" s="7" t="s">
        <v>0</v>
      </c>
      <c r="S56" s="7" t="s">
        <v>0</v>
      </c>
      <c r="T56" s="7" t="s">
        <v>0</v>
      </c>
      <c r="U56" s="7" t="s">
        <v>0</v>
      </c>
      <c r="V56" s="7" t="s">
        <v>35</v>
      </c>
      <c r="W56" s="16" t="str">
        <f>HYPERLINK("http://www.aruplab.com/Testing-Information/resources/HotLines/HotLineDocs/Aug2024QHL/2024.07.05 Aug Quarterly Hotline Inactivations.pdf","H")</f>
        <v>H</v>
      </c>
      <c r="X56" s="7" t="s">
        <v>0</v>
      </c>
      <c r="Y56" s="7" t="s">
        <v>0</v>
      </c>
      <c r="Z56" s="7" t="s">
        <v>0</v>
      </c>
      <c r="AA56" s="8">
        <v>45523</v>
      </c>
    </row>
    <row r="57" spans="1:27" ht="75">
      <c r="A57" s="6" t="s">
        <v>177</v>
      </c>
      <c r="B57" s="6" t="s">
        <v>178</v>
      </c>
      <c r="C57" s="6" t="s">
        <v>179</v>
      </c>
      <c r="D57" s="7" t="s">
        <v>0</v>
      </c>
      <c r="E57" s="7" t="s">
        <v>0</v>
      </c>
      <c r="F57" s="7" t="s">
        <v>35</v>
      </c>
      <c r="G57" s="7" t="s">
        <v>35</v>
      </c>
      <c r="H57" s="7" t="s">
        <v>0</v>
      </c>
      <c r="I57" s="7" t="s">
        <v>35</v>
      </c>
      <c r="J57" s="7" t="s">
        <v>0</v>
      </c>
      <c r="K57" s="7" t="s">
        <v>0</v>
      </c>
      <c r="L57" s="7" t="s">
        <v>0</v>
      </c>
      <c r="M57" s="7" t="s">
        <v>0</v>
      </c>
      <c r="N57" s="7" t="s">
        <v>0</v>
      </c>
      <c r="O57" s="7" t="s">
        <v>0</v>
      </c>
      <c r="P57" s="7" t="s">
        <v>0</v>
      </c>
      <c r="Q57" s="7" t="s">
        <v>0</v>
      </c>
      <c r="R57" s="7" t="s">
        <v>0</v>
      </c>
      <c r="S57" s="7" t="s">
        <v>0</v>
      </c>
      <c r="T57" s="7" t="s">
        <v>0</v>
      </c>
      <c r="U57" s="7" t="s">
        <v>0</v>
      </c>
      <c r="V57" s="7" t="s">
        <v>0</v>
      </c>
      <c r="W57" s="16" t="str">
        <f>HYPERLINK("http://www.aruplab.com/Testing-Information/resources/HotLines/HotLineDocs/Aug2024QHL/3002989.pdf","H")</f>
        <v>H</v>
      </c>
      <c r="X57" s="7" t="s">
        <v>0</v>
      </c>
      <c r="Y57" s="7" t="s">
        <v>0</v>
      </c>
      <c r="Z57" s="7" t="s">
        <v>0</v>
      </c>
      <c r="AA57" s="8">
        <v>45524</v>
      </c>
    </row>
    <row r="58" spans="1:27" ht="60">
      <c r="A58" s="6" t="s">
        <v>180</v>
      </c>
      <c r="B58" s="6" t="s">
        <v>181</v>
      </c>
      <c r="C58" s="6" t="s">
        <v>182</v>
      </c>
      <c r="D58" s="7" t="s">
        <v>0</v>
      </c>
      <c r="E58" s="7" t="s">
        <v>0</v>
      </c>
      <c r="F58" s="7" t="s">
        <v>35</v>
      </c>
      <c r="G58" s="7" t="s">
        <v>0</v>
      </c>
      <c r="H58" s="7" t="s">
        <v>0</v>
      </c>
      <c r="I58" s="7" t="s">
        <v>0</v>
      </c>
      <c r="J58" s="7" t="s">
        <v>0</v>
      </c>
      <c r="K58" s="7" t="s">
        <v>0</v>
      </c>
      <c r="L58" s="7" t="s">
        <v>0</v>
      </c>
      <c r="M58" s="7" t="s">
        <v>0</v>
      </c>
      <c r="N58" s="7" t="s">
        <v>0</v>
      </c>
      <c r="O58" s="7" t="s">
        <v>0</v>
      </c>
      <c r="P58" s="7" t="s">
        <v>0</v>
      </c>
      <c r="Q58" s="7" t="s">
        <v>0</v>
      </c>
      <c r="R58" s="7" t="s">
        <v>0</v>
      </c>
      <c r="S58" s="7" t="s">
        <v>0</v>
      </c>
      <c r="T58" s="7" t="s">
        <v>0</v>
      </c>
      <c r="U58" s="7" t="s">
        <v>0</v>
      </c>
      <c r="V58" s="7" t="s">
        <v>0</v>
      </c>
      <c r="W58" s="16" t="str">
        <f>HYPERLINK("http://www.aruplab.com/Testing-Information/resources/HotLines/HotLineDocs/Aug2024QHL/3004572.pdf","H")</f>
        <v>H</v>
      </c>
      <c r="X58" s="7" t="s">
        <v>0</v>
      </c>
      <c r="Y58" s="7" t="s">
        <v>0</v>
      </c>
      <c r="Z58" s="7" t="s">
        <v>0</v>
      </c>
      <c r="AA58" s="8">
        <v>45523</v>
      </c>
    </row>
    <row r="59" spans="1:27" ht="30">
      <c r="A59" s="6" t="s">
        <v>183</v>
      </c>
      <c r="B59" s="6" t="s">
        <v>184</v>
      </c>
      <c r="C59" s="6" t="s">
        <v>185</v>
      </c>
      <c r="D59" s="7" t="s">
        <v>0</v>
      </c>
      <c r="E59" s="7" t="s">
        <v>0</v>
      </c>
      <c r="F59" s="7" t="s">
        <v>0</v>
      </c>
      <c r="G59" s="7" t="s">
        <v>0</v>
      </c>
      <c r="H59" s="7" t="s">
        <v>0</v>
      </c>
      <c r="I59" s="7" t="s">
        <v>0</v>
      </c>
      <c r="J59" s="7" t="s">
        <v>0</v>
      </c>
      <c r="K59" s="7" t="s">
        <v>0</v>
      </c>
      <c r="L59" s="7" t="s">
        <v>0</v>
      </c>
      <c r="M59" s="7" t="s">
        <v>0</v>
      </c>
      <c r="N59" s="7" t="s">
        <v>35</v>
      </c>
      <c r="O59" s="7" t="s">
        <v>0</v>
      </c>
      <c r="P59" s="7" t="s">
        <v>0</v>
      </c>
      <c r="Q59" s="7" t="s">
        <v>0</v>
      </c>
      <c r="R59" s="7" t="s">
        <v>0</v>
      </c>
      <c r="S59" s="7" t="s">
        <v>0</v>
      </c>
      <c r="T59" s="7" t="s">
        <v>0</v>
      </c>
      <c r="U59" s="7" t="s">
        <v>0</v>
      </c>
      <c r="V59" s="7" t="s">
        <v>0</v>
      </c>
      <c r="W59" s="16" t="str">
        <f>HYPERLINK("http://www.aruplab.com/Testing-Information/resources/HotLines/HotLineDocs/Aug2024QHL/3005867.pdf","H")</f>
        <v>H</v>
      </c>
      <c r="X59" s="16" t="str">
        <f>HYPERLINK("http://www.aruplab.com/Testing-Information/resources/HotLines/TDMix/Aug2024QHL/3005867.xlsx","T")</f>
        <v>T</v>
      </c>
      <c r="Y59" s="16" t="str">
        <f>HYPERLINK("http://www.aruplab.com/Testing-Information/resources/HotLines/Sample_Reports/Aug2024QHL/3005867_Familial Targeted Sequencing_FAM NGS.pdf","E")</f>
        <v>E</v>
      </c>
      <c r="Z59" s="7" t="s">
        <v>0</v>
      </c>
      <c r="AA59" s="8">
        <v>45523</v>
      </c>
    </row>
    <row r="60" spans="1:27" ht="30">
      <c r="A60" s="6" t="s">
        <v>186</v>
      </c>
      <c r="B60" s="6" t="s">
        <v>187</v>
      </c>
      <c r="C60" s="6" t="s">
        <v>188</v>
      </c>
      <c r="D60" s="7" t="s">
        <v>0</v>
      </c>
      <c r="E60" s="7" t="s">
        <v>0</v>
      </c>
      <c r="F60" s="7" t="s">
        <v>0</v>
      </c>
      <c r="G60" s="7" t="s">
        <v>0</v>
      </c>
      <c r="H60" s="7" t="s">
        <v>0</v>
      </c>
      <c r="I60" s="7" t="s">
        <v>0</v>
      </c>
      <c r="J60" s="7" t="s">
        <v>0</v>
      </c>
      <c r="K60" s="7" t="s">
        <v>0</v>
      </c>
      <c r="L60" s="7" t="s">
        <v>0</v>
      </c>
      <c r="M60" s="7" t="s">
        <v>0</v>
      </c>
      <c r="N60" s="7" t="s">
        <v>0</v>
      </c>
      <c r="O60" s="7" t="s">
        <v>0</v>
      </c>
      <c r="P60" s="7" t="s">
        <v>0</v>
      </c>
      <c r="Q60" s="7" t="s">
        <v>0</v>
      </c>
      <c r="R60" s="7" t="s">
        <v>0</v>
      </c>
      <c r="S60" s="7" t="s">
        <v>0</v>
      </c>
      <c r="T60" s="7" t="s">
        <v>35</v>
      </c>
      <c r="U60" s="7" t="s">
        <v>0</v>
      </c>
      <c r="V60" s="7" t="s">
        <v>0</v>
      </c>
      <c r="W60" s="16" t="str">
        <f>HYPERLINK("http://www.aruplab.com/Testing-Information/resources/HotLines/HotLineDocs/Aug2024QHL/3005935.pdf","H")</f>
        <v>H</v>
      </c>
      <c r="X60" s="7" t="s">
        <v>0</v>
      </c>
      <c r="Y60" s="7" t="s">
        <v>0</v>
      </c>
      <c r="Z60" s="7" t="s">
        <v>0</v>
      </c>
      <c r="AA60" s="8">
        <v>45523</v>
      </c>
    </row>
    <row r="61" spans="1:27" ht="75">
      <c r="A61" s="6" t="s">
        <v>189</v>
      </c>
      <c r="B61" s="6" t="s">
        <v>190</v>
      </c>
      <c r="C61" s="6" t="s">
        <v>191</v>
      </c>
      <c r="D61" s="7" t="s">
        <v>0</v>
      </c>
      <c r="E61" s="7" t="s">
        <v>0</v>
      </c>
      <c r="F61" s="7" t="s">
        <v>35</v>
      </c>
      <c r="G61" s="7" t="s">
        <v>0</v>
      </c>
      <c r="H61" s="7" t="s">
        <v>0</v>
      </c>
      <c r="I61" s="7" t="s">
        <v>0</v>
      </c>
      <c r="J61" s="7" t="s">
        <v>0</v>
      </c>
      <c r="K61" s="7" t="s">
        <v>0</v>
      </c>
      <c r="L61" s="7" t="s">
        <v>0</v>
      </c>
      <c r="M61" s="7" t="s">
        <v>0</v>
      </c>
      <c r="N61" s="7" t="s">
        <v>0</v>
      </c>
      <c r="O61" s="7" t="s">
        <v>0</v>
      </c>
      <c r="P61" s="7" t="s">
        <v>0</v>
      </c>
      <c r="Q61" s="7" t="s">
        <v>0</v>
      </c>
      <c r="R61" s="7" t="s">
        <v>0</v>
      </c>
      <c r="S61" s="7" t="s">
        <v>0</v>
      </c>
      <c r="T61" s="7" t="s">
        <v>0</v>
      </c>
      <c r="U61" s="7" t="s">
        <v>0</v>
      </c>
      <c r="V61" s="7" t="s">
        <v>0</v>
      </c>
      <c r="W61" s="16" t="str">
        <f>HYPERLINK("http://www.aruplab.com/Testing-Information/resources/HotLines/HotLineDocs/Aug2024QHL/3006247.pdf","H")</f>
        <v>H</v>
      </c>
      <c r="X61" s="7" t="s">
        <v>0</v>
      </c>
      <c r="Y61" s="7" t="s">
        <v>0</v>
      </c>
      <c r="Z61" s="7" t="s">
        <v>0</v>
      </c>
      <c r="AA61" s="8">
        <v>45523</v>
      </c>
    </row>
    <row r="62" spans="1:27" ht="30">
      <c r="A62" s="6" t="s">
        <v>192</v>
      </c>
      <c r="B62" s="6" t="s">
        <v>193</v>
      </c>
      <c r="C62" s="6" t="s">
        <v>194</v>
      </c>
      <c r="D62" s="7" t="s">
        <v>0</v>
      </c>
      <c r="E62" s="7" t="s">
        <v>0</v>
      </c>
      <c r="F62" s="7" t="s">
        <v>35</v>
      </c>
      <c r="G62" s="7" t="s">
        <v>35</v>
      </c>
      <c r="H62" s="7" t="s">
        <v>0</v>
      </c>
      <c r="I62" s="7" t="s">
        <v>35</v>
      </c>
      <c r="J62" s="7" t="s">
        <v>0</v>
      </c>
      <c r="K62" s="7" t="s">
        <v>0</v>
      </c>
      <c r="L62" s="7" t="s">
        <v>0</v>
      </c>
      <c r="M62" s="7" t="s">
        <v>0</v>
      </c>
      <c r="N62" s="7" t="s">
        <v>0</v>
      </c>
      <c r="O62" s="7" t="s">
        <v>0</v>
      </c>
      <c r="P62" s="7" t="s">
        <v>0</v>
      </c>
      <c r="Q62" s="7" t="s">
        <v>0</v>
      </c>
      <c r="R62" s="7" t="s">
        <v>0</v>
      </c>
      <c r="S62" s="7" t="s">
        <v>0</v>
      </c>
      <c r="T62" s="7" t="s">
        <v>0</v>
      </c>
      <c r="U62" s="7" t="s">
        <v>0</v>
      </c>
      <c r="V62" s="7" t="s">
        <v>0</v>
      </c>
      <c r="W62" s="16" t="str">
        <f>HYPERLINK("http://www.aruplab.com/Testing-Information/resources/HotLines/HotLineDocs/Aug2024QHL/3006343.pdf","H")</f>
        <v>H</v>
      </c>
      <c r="X62" s="7" t="s">
        <v>0</v>
      </c>
      <c r="Y62" s="7" t="s">
        <v>0</v>
      </c>
      <c r="Z62" s="7" t="s">
        <v>0</v>
      </c>
      <c r="AA62" s="8">
        <v>45524</v>
      </c>
    </row>
    <row r="63" spans="1:27" ht="30">
      <c r="A63" s="6" t="s">
        <v>195</v>
      </c>
      <c r="B63" s="6" t="s">
        <v>196</v>
      </c>
      <c r="C63" s="6" t="s">
        <v>197</v>
      </c>
      <c r="D63" s="7" t="s">
        <v>0</v>
      </c>
      <c r="E63" s="7" t="s">
        <v>0</v>
      </c>
      <c r="F63" s="7" t="s">
        <v>35</v>
      </c>
      <c r="G63" s="7" t="s">
        <v>0</v>
      </c>
      <c r="H63" s="7" t="s">
        <v>0</v>
      </c>
      <c r="I63" s="7" t="s">
        <v>0</v>
      </c>
      <c r="J63" s="7" t="s">
        <v>0</v>
      </c>
      <c r="K63" s="7" t="s">
        <v>0</v>
      </c>
      <c r="L63" s="7" t="s">
        <v>0</v>
      </c>
      <c r="M63" s="7" t="s">
        <v>0</v>
      </c>
      <c r="N63" s="7" t="s">
        <v>35</v>
      </c>
      <c r="O63" s="7" t="s">
        <v>0</v>
      </c>
      <c r="P63" s="7" t="s">
        <v>0</v>
      </c>
      <c r="Q63" s="7" t="s">
        <v>0</v>
      </c>
      <c r="R63" s="7" t="s">
        <v>0</v>
      </c>
      <c r="S63" s="7" t="s">
        <v>0</v>
      </c>
      <c r="T63" s="7" t="s">
        <v>35</v>
      </c>
      <c r="U63" s="7" t="s">
        <v>0</v>
      </c>
      <c r="V63" s="7" t="s">
        <v>0</v>
      </c>
      <c r="W63" s="16" t="str">
        <f>HYPERLINK("http://www.aruplab.com/Testing-Information/resources/HotLines/HotLineDocs/Aug2024QHL/3016493.pdf","H")</f>
        <v>H</v>
      </c>
      <c r="X63" s="16" t="str">
        <f>HYPERLINK("http://www.aruplab.com/Testing-Information/resources/HotLines/TDMix/Aug2024QHL/3016493.xlsx","T")</f>
        <v>T</v>
      </c>
      <c r="Y63" s="16" t="str">
        <f>HYPERLINK("http://www.aruplab.com/Testing-Information/resources/HotLines/Sample_Reports/Aug2024QHL/3016493_Whole Genome Sequencing_WGS NGS.pdf","E")</f>
        <v>E</v>
      </c>
      <c r="Z63" s="7" t="s">
        <v>0</v>
      </c>
      <c r="AA63" s="8">
        <v>45523</v>
      </c>
    </row>
    <row r="64" spans="1:27" ht="45">
      <c r="A64" s="6" t="s">
        <v>198</v>
      </c>
      <c r="B64" s="6" t="s">
        <v>199</v>
      </c>
      <c r="C64" s="6" t="s">
        <v>200</v>
      </c>
      <c r="D64" s="7" t="s">
        <v>0</v>
      </c>
      <c r="E64" s="7" t="s">
        <v>0</v>
      </c>
      <c r="F64" s="7" t="s">
        <v>0</v>
      </c>
      <c r="G64" s="7" t="s">
        <v>0</v>
      </c>
      <c r="H64" s="7" t="s">
        <v>0</v>
      </c>
      <c r="I64" s="7" t="s">
        <v>0</v>
      </c>
      <c r="J64" s="7" t="s">
        <v>0</v>
      </c>
      <c r="K64" s="7" t="s">
        <v>0</v>
      </c>
      <c r="L64" s="7" t="s">
        <v>0</v>
      </c>
      <c r="M64" s="7" t="s">
        <v>0</v>
      </c>
      <c r="N64" s="7" t="s">
        <v>35</v>
      </c>
      <c r="O64" s="7" t="s">
        <v>0</v>
      </c>
      <c r="P64" s="7" t="s">
        <v>0</v>
      </c>
      <c r="Q64" s="7" t="s">
        <v>0</v>
      </c>
      <c r="R64" s="7" t="s">
        <v>0</v>
      </c>
      <c r="S64" s="7" t="s">
        <v>0</v>
      </c>
      <c r="T64" s="7" t="s">
        <v>0</v>
      </c>
      <c r="U64" s="7" t="s">
        <v>0</v>
      </c>
      <c r="V64" s="7" t="s">
        <v>0</v>
      </c>
      <c r="W64" s="16" t="str">
        <f>HYPERLINK("http://www.aruplab.com/Testing-Information/resources/HotLines/HotLineDocs/Aug2024QHL/3016497.pdf","H")</f>
        <v>H</v>
      </c>
      <c r="X64" s="16" t="str">
        <f>HYPERLINK("http://www.aruplab.com/Testing-Information/resources/HotLines/TDMix/Aug2024QHL/3016497.xlsx","T")</f>
        <v>T</v>
      </c>
      <c r="Y64" s="16" t="str">
        <f>HYPERLINK("http://www.aruplab.com/Testing-Information/resources/HotLines/Sample_Reports/Aug2024QHL/3016497_Whole Genome Sequencing, Familial Control_WGS FRPT.pdf","E")</f>
        <v>E</v>
      </c>
      <c r="Z64" s="7" t="s">
        <v>0</v>
      </c>
      <c r="AA64" s="8">
        <v>45523</v>
      </c>
    </row>
    <row r="65" spans="1:27" ht="30">
      <c r="A65" s="6" t="s">
        <v>201</v>
      </c>
      <c r="B65" s="6" t="s">
        <v>202</v>
      </c>
      <c r="C65" s="6" t="s">
        <v>203</v>
      </c>
      <c r="D65" s="7" t="s">
        <v>0</v>
      </c>
      <c r="E65" s="7" t="s">
        <v>0</v>
      </c>
      <c r="F65" s="7" t="s">
        <v>35</v>
      </c>
      <c r="G65" s="7" t="s">
        <v>0</v>
      </c>
      <c r="H65" s="7" t="s">
        <v>0</v>
      </c>
      <c r="I65" s="7" t="s">
        <v>0</v>
      </c>
      <c r="J65" s="7" t="s">
        <v>0</v>
      </c>
      <c r="K65" s="7" t="s">
        <v>0</v>
      </c>
      <c r="L65" s="7" t="s">
        <v>0</v>
      </c>
      <c r="M65" s="7" t="s">
        <v>0</v>
      </c>
      <c r="N65" s="7" t="s">
        <v>35</v>
      </c>
      <c r="O65" s="7" t="s">
        <v>0</v>
      </c>
      <c r="P65" s="7" t="s">
        <v>0</v>
      </c>
      <c r="Q65" s="7" t="s">
        <v>0</v>
      </c>
      <c r="R65" s="7" t="s">
        <v>0</v>
      </c>
      <c r="S65" s="7" t="s">
        <v>0</v>
      </c>
      <c r="T65" s="7" t="s">
        <v>0</v>
      </c>
      <c r="U65" s="7" t="s">
        <v>0</v>
      </c>
      <c r="V65" s="7" t="s">
        <v>0</v>
      </c>
      <c r="W65" s="16" t="str">
        <f>HYPERLINK("http://www.aruplab.com/Testing-Information/resources/HotLines/HotLineDocs/Aug2024QHL/3016583.pdf","H")</f>
        <v>H</v>
      </c>
      <c r="X65" s="16" t="str">
        <f>HYPERLINK("http://www.aruplab.com/Testing-Information/resources/HotLines/TDMix/Aug2024QHL/3016583.xlsx","T")</f>
        <v>T</v>
      </c>
      <c r="Y65" s="16" t="str">
        <f>HYPERLINK("http://www.aruplab.com/Testing-Information/resources/HotLines/Sample_Reports/Aug2024QHL/3016583_Exome Sequencing_EXOME PRO.pdf","E")</f>
        <v>E</v>
      </c>
      <c r="Z65" s="7" t="s">
        <v>0</v>
      </c>
      <c r="AA65" s="8">
        <v>45523</v>
      </c>
    </row>
    <row r="66" spans="1:27" ht="30">
      <c r="A66" s="6" t="s">
        <v>204</v>
      </c>
      <c r="B66" s="6" t="s">
        <v>205</v>
      </c>
      <c r="C66" s="6" t="s">
        <v>206</v>
      </c>
      <c r="D66" s="7" t="s">
        <v>0</v>
      </c>
      <c r="E66" s="7" t="s">
        <v>0</v>
      </c>
      <c r="F66" s="7" t="s">
        <v>0</v>
      </c>
      <c r="G66" s="7" t="s">
        <v>0</v>
      </c>
      <c r="H66" s="7" t="s">
        <v>0</v>
      </c>
      <c r="I66" s="7" t="s">
        <v>0</v>
      </c>
      <c r="J66" s="7" t="s">
        <v>0</v>
      </c>
      <c r="K66" s="7" t="s">
        <v>0</v>
      </c>
      <c r="L66" s="7" t="s">
        <v>0</v>
      </c>
      <c r="M66" s="7" t="s">
        <v>0</v>
      </c>
      <c r="N66" s="7" t="s">
        <v>35</v>
      </c>
      <c r="O66" s="7" t="s">
        <v>0</v>
      </c>
      <c r="P66" s="7" t="s">
        <v>0</v>
      </c>
      <c r="Q66" s="7" t="s">
        <v>0</v>
      </c>
      <c r="R66" s="7" t="s">
        <v>0</v>
      </c>
      <c r="S66" s="7" t="s">
        <v>0</v>
      </c>
      <c r="T66" s="7" t="s">
        <v>0</v>
      </c>
      <c r="U66" s="7" t="s">
        <v>0</v>
      </c>
      <c r="V66" s="7" t="s">
        <v>0</v>
      </c>
      <c r="W66" s="16" t="str">
        <f>HYPERLINK("http://www.aruplab.com/Testing-Information/resources/HotLines/HotLineDocs/Aug2024QHL/3016589.pdf","H")</f>
        <v>H</v>
      </c>
      <c r="X66" s="16" t="str">
        <f>HYPERLINK("http://www.aruplab.com/Testing-Information/resources/HotLines/TDMix/Aug2024QHL/3016589.xlsx","T")</f>
        <v>T</v>
      </c>
      <c r="Y66" s="16" t="str">
        <f>HYPERLINK("http://www.aruplab.com/Testing-Information/resources/HotLines/Sample_Reports/Aug2024QHL/3016589_Exome Sequencing, Familial Control_EXOME FRPT.pdf","E")</f>
        <v>E</v>
      </c>
      <c r="Z66" s="7" t="s">
        <v>0</v>
      </c>
      <c r="AA66" s="8">
        <v>45523</v>
      </c>
    </row>
    <row r="67" spans="1:27" ht="45">
      <c r="A67" s="6" t="s">
        <v>207</v>
      </c>
      <c r="B67" s="6" t="s">
        <v>208</v>
      </c>
      <c r="C67" s="6" t="s">
        <v>209</v>
      </c>
      <c r="D67" s="7" t="s">
        <v>0</v>
      </c>
      <c r="E67" s="7" t="s">
        <v>0</v>
      </c>
      <c r="F67" s="7" t="s">
        <v>35</v>
      </c>
      <c r="G67" s="7" t="s">
        <v>0</v>
      </c>
      <c r="H67" s="7" t="s">
        <v>0</v>
      </c>
      <c r="I67" s="7" t="s">
        <v>0</v>
      </c>
      <c r="J67" s="7" t="s">
        <v>0</v>
      </c>
      <c r="K67" s="7" t="s">
        <v>0</v>
      </c>
      <c r="L67" s="7" t="s">
        <v>0</v>
      </c>
      <c r="M67" s="7" t="s">
        <v>0</v>
      </c>
      <c r="N67" s="7" t="s">
        <v>35</v>
      </c>
      <c r="O67" s="7" t="s">
        <v>0</v>
      </c>
      <c r="P67" s="7" t="s">
        <v>0</v>
      </c>
      <c r="Q67" s="7" t="s">
        <v>0</v>
      </c>
      <c r="R67" s="7" t="s">
        <v>0</v>
      </c>
      <c r="S67" s="7" t="s">
        <v>0</v>
      </c>
      <c r="T67" s="7" t="s">
        <v>0</v>
      </c>
      <c r="U67" s="7" t="s">
        <v>0</v>
      </c>
      <c r="V67" s="7" t="s">
        <v>0</v>
      </c>
      <c r="W67" s="16" t="str">
        <f>HYPERLINK("http://www.aruplab.com/Testing-Information/resources/HotLines/HotLineDocs/Aug2024QHL/3016636.pdf","H")</f>
        <v>H</v>
      </c>
      <c r="X67" s="16" t="str">
        <f>HYPERLINK("http://www.aruplab.com/Testing-Information/resources/HotLines/TDMix/Aug2024QHL/3016636.xlsx","T")</f>
        <v>T</v>
      </c>
      <c r="Y67" s="7" t="s">
        <v>0</v>
      </c>
      <c r="Z67" s="7" t="s">
        <v>0</v>
      </c>
      <c r="AA67" s="8">
        <v>45523</v>
      </c>
    </row>
    <row r="68" spans="1:27" ht="30">
      <c r="A68" s="6" t="s">
        <v>210</v>
      </c>
      <c r="B68" s="6" t="s">
        <v>211</v>
      </c>
      <c r="C68" s="6" t="s">
        <v>212</v>
      </c>
      <c r="D68" s="7" t="s">
        <v>0</v>
      </c>
      <c r="E68" s="7" t="s">
        <v>0</v>
      </c>
      <c r="F68" s="7" t="s">
        <v>0</v>
      </c>
      <c r="G68" s="7" t="s">
        <v>0</v>
      </c>
      <c r="H68" s="7" t="s">
        <v>0</v>
      </c>
      <c r="I68" s="7" t="s">
        <v>35</v>
      </c>
      <c r="J68" s="7" t="s">
        <v>0</v>
      </c>
      <c r="K68" s="7" t="s">
        <v>0</v>
      </c>
      <c r="L68" s="7" t="s">
        <v>0</v>
      </c>
      <c r="M68" s="7" t="s">
        <v>0</v>
      </c>
      <c r="N68" s="7" t="s">
        <v>0</v>
      </c>
      <c r="O68" s="7" t="s">
        <v>0</v>
      </c>
      <c r="P68" s="7" t="s">
        <v>0</v>
      </c>
      <c r="Q68" s="7" t="s">
        <v>0</v>
      </c>
      <c r="R68" s="7" t="s">
        <v>0</v>
      </c>
      <c r="S68" s="7" t="s">
        <v>0</v>
      </c>
      <c r="T68" s="7" t="s">
        <v>0</v>
      </c>
      <c r="U68" s="7" t="s">
        <v>0</v>
      </c>
      <c r="V68" s="7" t="s">
        <v>0</v>
      </c>
      <c r="W68" s="16" t="str">
        <f>HYPERLINK("http://www.aruplab.com/Testing-Information/resources/HotLines/HotLineDocs/Aug2024QHL/3017009.pdf","H")</f>
        <v>H</v>
      </c>
      <c r="X68" s="7" t="s">
        <v>0</v>
      </c>
      <c r="Y68" s="7" t="s">
        <v>0</v>
      </c>
      <c r="Z68" s="7" t="s">
        <v>0</v>
      </c>
      <c r="AA68" s="8">
        <v>45523</v>
      </c>
    </row>
    <row r="69" spans="1:27" ht="30">
      <c r="A69" s="6" t="s">
        <v>213</v>
      </c>
      <c r="B69" s="6" t="s">
        <v>214</v>
      </c>
      <c r="C69" s="6" t="s">
        <v>215</v>
      </c>
      <c r="D69" s="7" t="s">
        <v>0</v>
      </c>
      <c r="E69" s="7" t="s">
        <v>0</v>
      </c>
      <c r="F69" s="7" t="s">
        <v>0</v>
      </c>
      <c r="G69" s="7" t="s">
        <v>0</v>
      </c>
      <c r="H69" s="7" t="s">
        <v>0</v>
      </c>
      <c r="I69" s="7" t="s">
        <v>35</v>
      </c>
      <c r="J69" s="7" t="s">
        <v>0</v>
      </c>
      <c r="K69" s="7" t="s">
        <v>0</v>
      </c>
      <c r="L69" s="7" t="s">
        <v>0</v>
      </c>
      <c r="M69" s="7" t="s">
        <v>0</v>
      </c>
      <c r="N69" s="7" t="s">
        <v>0</v>
      </c>
      <c r="O69" s="7" t="s">
        <v>0</v>
      </c>
      <c r="P69" s="7" t="s">
        <v>0</v>
      </c>
      <c r="Q69" s="7" t="s">
        <v>0</v>
      </c>
      <c r="R69" s="7" t="s">
        <v>0</v>
      </c>
      <c r="S69" s="7" t="s">
        <v>0</v>
      </c>
      <c r="T69" s="7" t="s">
        <v>0</v>
      </c>
      <c r="U69" s="7" t="s">
        <v>0</v>
      </c>
      <c r="V69" s="7" t="s">
        <v>0</v>
      </c>
      <c r="W69" s="16" t="str">
        <f>HYPERLINK("http://www.aruplab.com/Testing-Information/resources/HotLines/HotLineDocs/Aug2024QHL/3017156.pdf","H")</f>
        <v>H</v>
      </c>
      <c r="X69" s="7" t="s">
        <v>0</v>
      </c>
      <c r="Y69" s="7" t="s">
        <v>0</v>
      </c>
      <c r="Z69" s="7" t="s">
        <v>0</v>
      </c>
      <c r="AA69" s="8">
        <v>45523</v>
      </c>
    </row>
    <row r="70" spans="1:27" ht="45">
      <c r="A70" s="6" t="s">
        <v>216</v>
      </c>
      <c r="B70" s="6" t="s">
        <v>217</v>
      </c>
      <c r="C70" s="6" t="s">
        <v>218</v>
      </c>
      <c r="D70" s="7" t="s">
        <v>0</v>
      </c>
      <c r="E70" s="7" t="s">
        <v>0</v>
      </c>
      <c r="F70" s="7" t="s">
        <v>0</v>
      </c>
      <c r="G70" s="7" t="s">
        <v>0</v>
      </c>
      <c r="H70" s="7" t="s">
        <v>0</v>
      </c>
      <c r="I70" s="7" t="s">
        <v>35</v>
      </c>
      <c r="J70" s="7" t="s">
        <v>0</v>
      </c>
      <c r="K70" s="7" t="s">
        <v>0</v>
      </c>
      <c r="L70" s="7" t="s">
        <v>0</v>
      </c>
      <c r="M70" s="7" t="s">
        <v>0</v>
      </c>
      <c r="N70" s="7" t="s">
        <v>0</v>
      </c>
      <c r="O70" s="7" t="s">
        <v>0</v>
      </c>
      <c r="P70" s="7" t="s">
        <v>0</v>
      </c>
      <c r="Q70" s="7" t="s">
        <v>0</v>
      </c>
      <c r="R70" s="7" t="s">
        <v>0</v>
      </c>
      <c r="S70" s="7" t="s">
        <v>0</v>
      </c>
      <c r="T70" s="7" t="s">
        <v>0</v>
      </c>
      <c r="U70" s="7" t="s">
        <v>0</v>
      </c>
      <c r="V70" s="7" t="s">
        <v>0</v>
      </c>
      <c r="W70" s="16" t="str">
        <f>HYPERLINK("http://www.aruplab.com/Testing-Information/resources/HotLines/HotLineDocs/Aug2024QHL/3017157.pdf","H")</f>
        <v>H</v>
      </c>
      <c r="X70" s="7" t="s">
        <v>0</v>
      </c>
      <c r="Y70" s="7" t="s">
        <v>0</v>
      </c>
      <c r="Z70" s="7" t="s">
        <v>0</v>
      </c>
      <c r="AA70" s="8">
        <v>45523</v>
      </c>
    </row>
    <row r="71" spans="1:27">
      <c r="A71" s="6" t="s">
        <v>219</v>
      </c>
      <c r="B71" s="6" t="s">
        <v>220</v>
      </c>
      <c r="C71" s="6" t="s">
        <v>221</v>
      </c>
      <c r="D71" s="7" t="s">
        <v>0</v>
      </c>
      <c r="E71" s="7" t="s">
        <v>0</v>
      </c>
      <c r="F71" s="7" t="s">
        <v>0</v>
      </c>
      <c r="G71" s="7" t="s">
        <v>0</v>
      </c>
      <c r="H71" s="7" t="s">
        <v>0</v>
      </c>
      <c r="I71" s="7" t="s">
        <v>0</v>
      </c>
      <c r="J71" s="7" t="s">
        <v>0</v>
      </c>
      <c r="K71" s="7" t="s">
        <v>0</v>
      </c>
      <c r="L71" s="7" t="s">
        <v>0</v>
      </c>
      <c r="M71" s="7" t="s">
        <v>0</v>
      </c>
      <c r="N71" s="7" t="s">
        <v>35</v>
      </c>
      <c r="O71" s="7" t="s">
        <v>0</v>
      </c>
      <c r="P71" s="7" t="s">
        <v>0</v>
      </c>
      <c r="Q71" s="7" t="s">
        <v>0</v>
      </c>
      <c r="R71" s="7" t="s">
        <v>0</v>
      </c>
      <c r="S71" s="7" t="s">
        <v>0</v>
      </c>
      <c r="T71" s="7" t="s">
        <v>0</v>
      </c>
      <c r="U71" s="7" t="s">
        <v>0</v>
      </c>
      <c r="V71" s="7" t="s">
        <v>0</v>
      </c>
      <c r="W71" s="16" t="str">
        <f>HYPERLINK("http://www.aruplab.com/Testing-Information/resources/HotLines/HotLineDocs/Aug2024QHL/3017615.pdf","H")</f>
        <v>H</v>
      </c>
      <c r="X71" s="16" t="str">
        <f>HYPERLINK("http://www.aruplab.com/Testing-Information/resources/HotLines/TDMix/Aug2024QHL/3017615.xlsx","T")</f>
        <v>T</v>
      </c>
      <c r="Y71" s="7" t="s">
        <v>0</v>
      </c>
      <c r="Z71" s="7" t="s">
        <v>0</v>
      </c>
      <c r="AA71" s="8">
        <v>45523</v>
      </c>
    </row>
    <row r="72" spans="1:27" ht="45">
      <c r="A72" s="6" t="s">
        <v>222</v>
      </c>
      <c r="B72" s="6" t="s">
        <v>223</v>
      </c>
      <c r="C72" s="6" t="s">
        <v>224</v>
      </c>
      <c r="D72" s="7" t="s">
        <v>35</v>
      </c>
      <c r="E72" s="7" t="s">
        <v>0</v>
      </c>
      <c r="F72" s="7" t="s">
        <v>0</v>
      </c>
      <c r="G72" s="7" t="s">
        <v>0</v>
      </c>
      <c r="H72" s="7" t="s">
        <v>0</v>
      </c>
      <c r="I72" s="7" t="s">
        <v>0</v>
      </c>
      <c r="J72" s="7" t="s">
        <v>0</v>
      </c>
      <c r="K72" s="7" t="s">
        <v>0</v>
      </c>
      <c r="L72" s="7" t="s">
        <v>0</v>
      </c>
      <c r="M72" s="7" t="s">
        <v>0</v>
      </c>
      <c r="N72" s="7" t="s">
        <v>0</v>
      </c>
      <c r="O72" s="7" t="s">
        <v>0</v>
      </c>
      <c r="P72" s="7" t="s">
        <v>0</v>
      </c>
      <c r="Q72" s="7" t="s">
        <v>0</v>
      </c>
      <c r="R72" s="7" t="s">
        <v>0</v>
      </c>
      <c r="S72" s="7" t="s">
        <v>0</v>
      </c>
      <c r="T72" s="7" t="s">
        <v>0</v>
      </c>
      <c r="U72" s="7" t="s">
        <v>0</v>
      </c>
      <c r="V72" s="7" t="s">
        <v>0</v>
      </c>
      <c r="W72" s="16" t="str">
        <f>HYPERLINK("http://www.aruplab.com/Testing-Information/resources/HotLines/HotLineDocs/Aug2024QHL/3017665.pdf","H")</f>
        <v>H</v>
      </c>
      <c r="X72" s="16" t="str">
        <f>HYPERLINK("http://www.aruplab.com/Testing-Information/resources/HotLines/TDMix/Aug2024QHL/3017665.xlsx","T")</f>
        <v>T</v>
      </c>
      <c r="Y72" s="16" t="str">
        <f>HYPERLINK("http://www.aruplab.com/Testing-Information/resources/HotLines/Sample_Reports/Aug2024QHL/3017665_Treponema pallidum HSV-1 HSV-2 by PCR_GUDPPCR TH.pdf","E")</f>
        <v>E</v>
      </c>
      <c r="Z72" s="16" t="str">
        <f>HYPERLINK("https://connect.aruplab.com/Pricing/TestPrice/3017665/D08192024","P")</f>
        <v>P</v>
      </c>
      <c r="AA72" s="8">
        <v>45397</v>
      </c>
    </row>
    <row r="73" spans="1:27" ht="45">
      <c r="A73" s="6" t="s">
        <v>225</v>
      </c>
      <c r="B73" s="6" t="s">
        <v>226</v>
      </c>
      <c r="C73" s="6" t="s">
        <v>227</v>
      </c>
      <c r="D73" s="7" t="s">
        <v>35</v>
      </c>
      <c r="E73" s="7" t="s">
        <v>0</v>
      </c>
      <c r="F73" s="7" t="s">
        <v>0</v>
      </c>
      <c r="G73" s="7" t="s">
        <v>0</v>
      </c>
      <c r="H73" s="7" t="s">
        <v>0</v>
      </c>
      <c r="I73" s="7" t="s">
        <v>0</v>
      </c>
      <c r="J73" s="7" t="s">
        <v>0</v>
      </c>
      <c r="K73" s="7" t="s">
        <v>0</v>
      </c>
      <c r="L73" s="7" t="s">
        <v>0</v>
      </c>
      <c r="M73" s="7" t="s">
        <v>0</v>
      </c>
      <c r="N73" s="7" t="s">
        <v>0</v>
      </c>
      <c r="O73" s="7" t="s">
        <v>0</v>
      </c>
      <c r="P73" s="7" t="s">
        <v>0</v>
      </c>
      <c r="Q73" s="7" t="s">
        <v>0</v>
      </c>
      <c r="R73" s="7" t="s">
        <v>0</v>
      </c>
      <c r="S73" s="7" t="s">
        <v>0</v>
      </c>
      <c r="T73" s="7" t="s">
        <v>0</v>
      </c>
      <c r="U73" s="7" t="s">
        <v>0</v>
      </c>
      <c r="V73" s="7" t="s">
        <v>0</v>
      </c>
      <c r="W73" s="16" t="str">
        <f>HYPERLINK("http://www.aruplab.com/Testing-Information/resources/HotLines/HotLineDocs/Aug2024QHL/3017744.pdf","H")</f>
        <v>H</v>
      </c>
      <c r="X73" s="16" t="str">
        <f>HYPERLINK("http://www.aruplab.com/Testing-Information/resources/HotLines/TDMix/Aug2024QHL/3017744.xlsx","T")</f>
        <v>T</v>
      </c>
      <c r="Y73" s="16" t="str">
        <f>HYPERLINK("http://www.aruplab.com/Testing-Information/resources/HotLines/Sample_Reports/Aug2024QHL/3017744_Antimicrobial Susceptibility - Helicobacter pylori_MA HPYL.pdf","E")</f>
        <v>E</v>
      </c>
      <c r="Z73" s="16" t="str">
        <f>HYPERLINK("https://connect.aruplab.com/Pricing/TestPrice/3017744/D08192024","P")</f>
        <v>P</v>
      </c>
      <c r="AA73" s="8">
        <v>45523</v>
      </c>
    </row>
    <row r="74" spans="1:27" ht="90">
      <c r="A74" s="6" t="s">
        <v>228</v>
      </c>
      <c r="B74" s="6" t="s">
        <v>229</v>
      </c>
      <c r="C74" s="6" t="s">
        <v>230</v>
      </c>
      <c r="D74" s="7" t="s">
        <v>35</v>
      </c>
      <c r="E74" s="7" t="s">
        <v>0</v>
      </c>
      <c r="F74" s="7" t="s">
        <v>0</v>
      </c>
      <c r="G74" s="7" t="s">
        <v>0</v>
      </c>
      <c r="H74" s="7" t="s">
        <v>0</v>
      </c>
      <c r="I74" s="7" t="s">
        <v>0</v>
      </c>
      <c r="J74" s="7" t="s">
        <v>0</v>
      </c>
      <c r="K74" s="7" t="s">
        <v>0</v>
      </c>
      <c r="L74" s="7" t="s">
        <v>0</v>
      </c>
      <c r="M74" s="7" t="s">
        <v>0</v>
      </c>
      <c r="N74" s="7" t="s">
        <v>0</v>
      </c>
      <c r="O74" s="7" t="s">
        <v>0</v>
      </c>
      <c r="P74" s="7" t="s">
        <v>0</v>
      </c>
      <c r="Q74" s="7" t="s">
        <v>0</v>
      </c>
      <c r="R74" s="7" t="s">
        <v>0</v>
      </c>
      <c r="S74" s="7" t="s">
        <v>0</v>
      </c>
      <c r="T74" s="7" t="s">
        <v>0</v>
      </c>
      <c r="U74" s="7" t="s">
        <v>0</v>
      </c>
      <c r="V74" s="7" t="s">
        <v>0</v>
      </c>
      <c r="W74" s="16" t="str">
        <f>HYPERLINK("http://www.aruplab.com/Testing-Information/resources/HotLines/HotLineDocs/Aug2024QHL/3017747.pdf","H")</f>
        <v>H</v>
      </c>
      <c r="X74" s="16" t="str">
        <f>HYPERLINK("http://www.aruplab.com/Testing-Information/resources/HotLines/TDMix/Aug2024QHL/3017747.xlsx","T")</f>
        <v>T</v>
      </c>
      <c r="Y74" s="16" t="str">
        <f>HYPERLINK("http://www.aruplab.com/Testing-Information/resources/HotLines/Sample_Reports/Aug2024QHL/3017747_Herpes Simplex Virus Type 1 and-or 2 Antibodies, IgG (CSF) With Reflex to Type 1 and 2 Glycoprotein G-Specific Ab, IgG_HERPR CSF.pdf","E")</f>
        <v>E</v>
      </c>
      <c r="Z74" s="16" t="str">
        <f>HYPERLINK("https://connect.aruplab.com/Pricing/TestPrice/3017747/D08192024","P")</f>
        <v>P</v>
      </c>
      <c r="AA74" s="8">
        <v>45523</v>
      </c>
    </row>
    <row r="75" spans="1:27">
      <c r="A75" s="6" t="s">
        <v>231</v>
      </c>
      <c r="B75" s="6" t="s">
        <v>232</v>
      </c>
      <c r="C75" s="6" t="s">
        <v>233</v>
      </c>
      <c r="D75" s="7" t="s">
        <v>35</v>
      </c>
      <c r="E75" s="7" t="s">
        <v>0</v>
      </c>
      <c r="F75" s="7" t="s">
        <v>0</v>
      </c>
      <c r="G75" s="7" t="s">
        <v>0</v>
      </c>
      <c r="H75" s="7" t="s">
        <v>0</v>
      </c>
      <c r="I75" s="7" t="s">
        <v>0</v>
      </c>
      <c r="J75" s="7" t="s">
        <v>0</v>
      </c>
      <c r="K75" s="7" t="s">
        <v>0</v>
      </c>
      <c r="L75" s="7" t="s">
        <v>0</v>
      </c>
      <c r="M75" s="7" t="s">
        <v>0</v>
      </c>
      <c r="N75" s="7" t="s">
        <v>0</v>
      </c>
      <c r="O75" s="7" t="s">
        <v>0</v>
      </c>
      <c r="P75" s="7" t="s">
        <v>0</v>
      </c>
      <c r="Q75" s="7" t="s">
        <v>0</v>
      </c>
      <c r="R75" s="7" t="s">
        <v>0</v>
      </c>
      <c r="S75" s="7" t="s">
        <v>0</v>
      </c>
      <c r="T75" s="7" t="s">
        <v>0</v>
      </c>
      <c r="U75" s="7" t="s">
        <v>0</v>
      </c>
      <c r="V75" s="7" t="s">
        <v>0</v>
      </c>
      <c r="W75" s="16" t="str">
        <f>HYPERLINK("http://www.aruplab.com/Testing-Information/resources/HotLines/HotLineDocs/Aug2024QHL/3017749.pdf","H")</f>
        <v>H</v>
      </c>
      <c r="X75" s="16" t="str">
        <f>HYPERLINK("http://www.aruplab.com/Testing-Information/resources/HotLines/TDMix/Aug2024QHL/3017749.xlsx","T")</f>
        <v>T</v>
      </c>
      <c r="Y75" s="16" t="str">
        <f>HYPERLINK("http://www.aruplab.com/Testing-Information/resources/HotLines/Sample_Reports/Aug2024QHL/3017749_TORCH Antibodies IgM_TORCH IGM.pdf","E")</f>
        <v>E</v>
      </c>
      <c r="Z75" s="16" t="str">
        <f>HYPERLINK("https://connect.aruplab.com/Pricing/TestPrice/3017749/D08192024","P")</f>
        <v>P</v>
      </c>
      <c r="AA75" s="8">
        <v>45523</v>
      </c>
    </row>
    <row r="76" spans="1:27" ht="90">
      <c r="A76" s="6" t="s">
        <v>234</v>
      </c>
      <c r="B76" s="6" t="s">
        <v>235</v>
      </c>
      <c r="C76" s="6" t="s">
        <v>236</v>
      </c>
      <c r="D76" s="7" t="s">
        <v>35</v>
      </c>
      <c r="E76" s="7" t="s">
        <v>0</v>
      </c>
      <c r="F76" s="7" t="s">
        <v>0</v>
      </c>
      <c r="G76" s="7" t="s">
        <v>0</v>
      </c>
      <c r="H76" s="7" t="s">
        <v>0</v>
      </c>
      <c r="I76" s="7" t="s">
        <v>0</v>
      </c>
      <c r="J76" s="7" t="s">
        <v>0</v>
      </c>
      <c r="K76" s="7" t="s">
        <v>0</v>
      </c>
      <c r="L76" s="7" t="s">
        <v>0</v>
      </c>
      <c r="M76" s="7" t="s">
        <v>0</v>
      </c>
      <c r="N76" s="7" t="s">
        <v>0</v>
      </c>
      <c r="O76" s="7" t="s">
        <v>0</v>
      </c>
      <c r="P76" s="7" t="s">
        <v>0</v>
      </c>
      <c r="Q76" s="7" t="s">
        <v>0</v>
      </c>
      <c r="R76" s="7" t="s">
        <v>0</v>
      </c>
      <c r="S76" s="7" t="s">
        <v>0</v>
      </c>
      <c r="T76" s="7" t="s">
        <v>0</v>
      </c>
      <c r="U76" s="7" t="s">
        <v>0</v>
      </c>
      <c r="V76" s="7" t="s">
        <v>0</v>
      </c>
      <c r="W76" s="16" t="str">
        <f>HYPERLINK("http://www.aruplab.com/Testing-Information/resources/HotLines/HotLineDocs/Aug2024QHL/3017751.pdf","H")</f>
        <v>H</v>
      </c>
      <c r="X76" s="16" t="str">
        <f>HYPERLINK("http://www.aruplab.com/Testing-Information/resources/HotLines/TDMix/Aug2024QHL/3017751.xlsx","T")</f>
        <v>T</v>
      </c>
      <c r="Y76" s="16" t="str">
        <f>HYPERLINK("http://www.aruplab.com/Testing-Information/resources/HotLines/Sample_Reports/Aug2024QHL/3017751_Encephalitis Panel w Rflx to HSV Types 1 2 Glycoprotein G-Spec Ab, IgG, Ser_ENCEPH-SER.pdf","E")</f>
        <v>E</v>
      </c>
      <c r="Z76" s="16" t="str">
        <f>HYPERLINK("https://connect.aruplab.com/Pricing/TestPrice/3017751/D08192024","P")</f>
        <v>P</v>
      </c>
      <c r="AA76" s="8">
        <v>45523</v>
      </c>
    </row>
    <row r="77" spans="1:27" ht="90">
      <c r="A77" s="6" t="s">
        <v>237</v>
      </c>
      <c r="B77" s="6" t="s">
        <v>238</v>
      </c>
      <c r="C77" s="6" t="s">
        <v>239</v>
      </c>
      <c r="D77" s="7" t="s">
        <v>35</v>
      </c>
      <c r="E77" s="7" t="s">
        <v>0</v>
      </c>
      <c r="F77" s="7" t="s">
        <v>0</v>
      </c>
      <c r="G77" s="7" t="s">
        <v>0</v>
      </c>
      <c r="H77" s="7" t="s">
        <v>0</v>
      </c>
      <c r="I77" s="7" t="s">
        <v>0</v>
      </c>
      <c r="J77" s="7" t="s">
        <v>0</v>
      </c>
      <c r="K77" s="7" t="s">
        <v>0</v>
      </c>
      <c r="L77" s="7" t="s">
        <v>0</v>
      </c>
      <c r="M77" s="7" t="s">
        <v>0</v>
      </c>
      <c r="N77" s="7" t="s">
        <v>0</v>
      </c>
      <c r="O77" s="7" t="s">
        <v>0</v>
      </c>
      <c r="P77" s="7" t="s">
        <v>0</v>
      </c>
      <c r="Q77" s="7" t="s">
        <v>0</v>
      </c>
      <c r="R77" s="7" t="s">
        <v>0</v>
      </c>
      <c r="S77" s="7" t="s">
        <v>0</v>
      </c>
      <c r="T77" s="7" t="s">
        <v>0</v>
      </c>
      <c r="U77" s="7" t="s">
        <v>0</v>
      </c>
      <c r="V77" s="7" t="s">
        <v>0</v>
      </c>
      <c r="W77" s="16" t="str">
        <f>HYPERLINK("http://www.aruplab.com/Testing-Information/resources/HotLines/HotLineDocs/Aug2024QHL/3017752.pdf","H")</f>
        <v>H</v>
      </c>
      <c r="X77" s="16" t="str">
        <f>HYPERLINK("http://www.aruplab.com/Testing-Information/resources/HotLines/TDMix/Aug2024QHL/3017752.xlsx","T")</f>
        <v>T</v>
      </c>
      <c r="Y77" s="16" t="str">
        <f>HYPERLINK("http://www.aruplab.com/Testing-Information/resources/HotLines/Sample_Reports/Aug2024QHL/3017752_Encephalitis Panel w Rflx to HSV Types 1 2 Glycoprotein G-Spec Ab, IgG, CSF_ENCEPH-CSF.pdf","E")</f>
        <v>E</v>
      </c>
      <c r="Z77" s="16" t="str">
        <f>HYPERLINK("https://connect.aruplab.com/Pricing/TestPrice/3017752/D08192024","P")</f>
        <v>P</v>
      </c>
      <c r="AA77" s="8">
        <v>45523</v>
      </c>
    </row>
    <row r="78" spans="1:27" ht="45">
      <c r="A78" s="6" t="s">
        <v>240</v>
      </c>
      <c r="B78" s="6" t="s">
        <v>241</v>
      </c>
      <c r="C78" s="6" t="s">
        <v>242</v>
      </c>
      <c r="D78" s="7" t="s">
        <v>35</v>
      </c>
      <c r="E78" s="7" t="s">
        <v>0</v>
      </c>
      <c r="F78" s="7" t="s">
        <v>0</v>
      </c>
      <c r="G78" s="7" t="s">
        <v>0</v>
      </c>
      <c r="H78" s="7" t="s">
        <v>0</v>
      </c>
      <c r="I78" s="7" t="s">
        <v>0</v>
      </c>
      <c r="J78" s="7" t="s">
        <v>0</v>
      </c>
      <c r="K78" s="7" t="s">
        <v>0</v>
      </c>
      <c r="L78" s="7" t="s">
        <v>0</v>
      </c>
      <c r="M78" s="7" t="s">
        <v>0</v>
      </c>
      <c r="N78" s="7" t="s">
        <v>0</v>
      </c>
      <c r="O78" s="7" t="s">
        <v>0</v>
      </c>
      <c r="P78" s="7" t="s">
        <v>0</v>
      </c>
      <c r="Q78" s="7" t="s">
        <v>0</v>
      </c>
      <c r="R78" s="7" t="s">
        <v>0</v>
      </c>
      <c r="S78" s="7" t="s">
        <v>0</v>
      </c>
      <c r="T78" s="7" t="s">
        <v>0</v>
      </c>
      <c r="U78" s="7" t="s">
        <v>0</v>
      </c>
      <c r="V78" s="7" t="s">
        <v>0</v>
      </c>
      <c r="W78" s="16" t="str">
        <f>HYPERLINK("http://www.aruplab.com/Testing-Information/resources/HotLines/HotLineDocs/Aug2024QHL/3017783.pdf","H")</f>
        <v>H</v>
      </c>
      <c r="X78" s="16" t="str">
        <f>HYPERLINK("http://www.aruplab.com/Testing-Information/resources/HotLines/TDMix/Aug2024QHL/3017783.xlsx","T")</f>
        <v>T</v>
      </c>
      <c r="Y78" s="7" t="s">
        <v>0</v>
      </c>
      <c r="Z78" s="16" t="str">
        <f>HYPERLINK("https://connect.aruplab.com/Pricing/TestPrice/3017783/D08192024","P")</f>
        <v>P</v>
      </c>
      <c r="AA78" s="8">
        <v>45523</v>
      </c>
    </row>
    <row r="79" spans="1:27" ht="75">
      <c r="A79" s="6" t="s">
        <v>243</v>
      </c>
      <c r="B79" s="6" t="s">
        <v>244</v>
      </c>
      <c r="C79" s="6" t="s">
        <v>245</v>
      </c>
      <c r="D79" s="7" t="s">
        <v>35</v>
      </c>
      <c r="E79" s="7" t="s">
        <v>0</v>
      </c>
      <c r="F79" s="7" t="s">
        <v>0</v>
      </c>
      <c r="G79" s="7" t="s">
        <v>0</v>
      </c>
      <c r="H79" s="7" t="s">
        <v>0</v>
      </c>
      <c r="I79" s="7" t="s">
        <v>0</v>
      </c>
      <c r="J79" s="7" t="s">
        <v>0</v>
      </c>
      <c r="K79" s="7" t="s">
        <v>0</v>
      </c>
      <c r="L79" s="7" t="s">
        <v>0</v>
      </c>
      <c r="M79" s="7" t="s">
        <v>0</v>
      </c>
      <c r="N79" s="7" t="s">
        <v>0</v>
      </c>
      <c r="O79" s="7" t="s">
        <v>0</v>
      </c>
      <c r="P79" s="7" t="s">
        <v>0</v>
      </c>
      <c r="Q79" s="7" t="s">
        <v>0</v>
      </c>
      <c r="R79" s="7" t="s">
        <v>0</v>
      </c>
      <c r="S79" s="7" t="s">
        <v>0</v>
      </c>
      <c r="T79" s="7" t="s">
        <v>0</v>
      </c>
      <c r="U79" s="7" t="s">
        <v>0</v>
      </c>
      <c r="V79" s="7" t="s">
        <v>0</v>
      </c>
      <c r="W79" s="16" t="str">
        <f>HYPERLINK("http://www.aruplab.com/Testing-Information/resources/HotLines/HotLineDocs/Aug2024QHL/3017816.pdf","H")</f>
        <v>H</v>
      </c>
      <c r="X79" s="16" t="str">
        <f>HYPERLINK("http://www.aruplab.com/Testing-Information/resources/HotLines/TDMix/Aug2024QHL/3017816.xlsx","T")</f>
        <v>T</v>
      </c>
      <c r="Y79" s="7" t="s">
        <v>0</v>
      </c>
      <c r="Z79" s="16" t="str">
        <f>HYPERLINK("https://connect.aruplab.com/Pricing/TestPrice/3017816/D08192024","P")</f>
        <v>P</v>
      </c>
      <c r="AA79" s="8">
        <v>45428</v>
      </c>
    </row>
    <row r="80" spans="1:27" ht="75">
      <c r="A80" s="6" t="s">
        <v>246</v>
      </c>
      <c r="B80" s="6" t="s">
        <v>247</v>
      </c>
      <c r="C80" s="6" t="s">
        <v>248</v>
      </c>
      <c r="D80" s="7" t="s">
        <v>35</v>
      </c>
      <c r="E80" s="7" t="s">
        <v>0</v>
      </c>
      <c r="F80" s="7" t="s">
        <v>0</v>
      </c>
      <c r="G80" s="7" t="s">
        <v>0</v>
      </c>
      <c r="H80" s="7" t="s">
        <v>0</v>
      </c>
      <c r="I80" s="7" t="s">
        <v>0</v>
      </c>
      <c r="J80" s="7" t="s">
        <v>0</v>
      </c>
      <c r="K80" s="7" t="s">
        <v>0</v>
      </c>
      <c r="L80" s="7" t="s">
        <v>0</v>
      </c>
      <c r="M80" s="7" t="s">
        <v>0</v>
      </c>
      <c r="N80" s="7" t="s">
        <v>0</v>
      </c>
      <c r="O80" s="7" t="s">
        <v>0</v>
      </c>
      <c r="P80" s="7" t="s">
        <v>0</v>
      </c>
      <c r="Q80" s="7" t="s">
        <v>0</v>
      </c>
      <c r="R80" s="7" t="s">
        <v>0</v>
      </c>
      <c r="S80" s="7" t="s">
        <v>0</v>
      </c>
      <c r="T80" s="7" t="s">
        <v>0</v>
      </c>
      <c r="U80" s="7" t="s">
        <v>0</v>
      </c>
      <c r="V80" s="7" t="s">
        <v>0</v>
      </c>
      <c r="W80" s="16" t="str">
        <f>HYPERLINK("http://www.aruplab.com/Testing-Information/resources/HotLines/HotLineDocs/Aug2024QHL/3017822.pdf","H")</f>
        <v>H</v>
      </c>
      <c r="X80" s="16" t="str">
        <f>HYPERLINK("http://www.aruplab.com/Testing-Information/resources/HotLines/TDMix/Aug2024QHL/3017822.xlsx","T")</f>
        <v>T</v>
      </c>
      <c r="Y80" s="7" t="s">
        <v>0</v>
      </c>
      <c r="Z80" s="16" t="str">
        <f>HYPERLINK("https://connect.aruplab.com/Pricing/TestPrice/3017822/D08192024","P")</f>
        <v>P</v>
      </c>
      <c r="AA80" s="8">
        <v>45428</v>
      </c>
    </row>
    <row r="81" spans="1:27" ht="90">
      <c r="A81" s="6" t="s">
        <v>249</v>
      </c>
      <c r="B81" s="6" t="s">
        <v>250</v>
      </c>
      <c r="C81" s="6" t="s">
        <v>251</v>
      </c>
      <c r="D81" s="7" t="s">
        <v>35</v>
      </c>
      <c r="E81" s="7" t="s">
        <v>0</v>
      </c>
      <c r="F81" s="7" t="s">
        <v>0</v>
      </c>
      <c r="G81" s="7" t="s">
        <v>0</v>
      </c>
      <c r="H81" s="7" t="s">
        <v>0</v>
      </c>
      <c r="I81" s="7" t="s">
        <v>0</v>
      </c>
      <c r="J81" s="7" t="s">
        <v>0</v>
      </c>
      <c r="K81" s="7" t="s">
        <v>0</v>
      </c>
      <c r="L81" s="7" t="s">
        <v>0</v>
      </c>
      <c r="M81" s="7" t="s">
        <v>0</v>
      </c>
      <c r="N81" s="7" t="s">
        <v>0</v>
      </c>
      <c r="O81" s="7" t="s">
        <v>0</v>
      </c>
      <c r="P81" s="7" t="s">
        <v>0</v>
      </c>
      <c r="Q81" s="7" t="s">
        <v>0</v>
      </c>
      <c r="R81" s="7" t="s">
        <v>0</v>
      </c>
      <c r="S81" s="7" t="s">
        <v>0</v>
      </c>
      <c r="T81" s="7" t="s">
        <v>0</v>
      </c>
      <c r="U81" s="7" t="s">
        <v>0</v>
      </c>
      <c r="V81" s="7" t="s">
        <v>0</v>
      </c>
      <c r="W81" s="16" t="str">
        <f>HYPERLINK("http://www.aruplab.com/Testing-Information/resources/HotLines/HotLineDocs/Aug2024QHL/3017866.pdf","H")</f>
        <v>H</v>
      </c>
      <c r="X81" s="16" t="str">
        <f>HYPERLINK("http://www.aruplab.com/Testing-Information/resources/HotLines/TDMix/Aug2024QHL/3017866.xlsx","T")</f>
        <v>T</v>
      </c>
      <c r="Y81" s="7" t="s">
        <v>0</v>
      </c>
      <c r="Z81" s="16" t="str">
        <f>HYPERLINK("https://connect.aruplab.com/Pricing/TestPrice/3017866/D08192024","P")</f>
        <v>P</v>
      </c>
      <c r="AA81" s="8">
        <v>45523</v>
      </c>
    </row>
    <row r="82" spans="1:27" ht="45">
      <c r="A82" s="6" t="s">
        <v>252</v>
      </c>
      <c r="B82" s="6" t="s">
        <v>253</v>
      </c>
      <c r="C82" s="6" t="s">
        <v>254</v>
      </c>
      <c r="D82" s="7" t="s">
        <v>35</v>
      </c>
      <c r="E82" s="7" t="s">
        <v>0</v>
      </c>
      <c r="F82" s="7" t="s">
        <v>0</v>
      </c>
      <c r="G82" s="7" t="s">
        <v>0</v>
      </c>
      <c r="H82" s="7" t="s">
        <v>0</v>
      </c>
      <c r="I82" s="7" t="s">
        <v>0</v>
      </c>
      <c r="J82" s="7" t="s">
        <v>0</v>
      </c>
      <c r="K82" s="7" t="s">
        <v>0</v>
      </c>
      <c r="L82" s="7" t="s">
        <v>0</v>
      </c>
      <c r="M82" s="7" t="s">
        <v>0</v>
      </c>
      <c r="N82" s="7" t="s">
        <v>0</v>
      </c>
      <c r="O82" s="7" t="s">
        <v>0</v>
      </c>
      <c r="P82" s="7" t="s">
        <v>0</v>
      </c>
      <c r="Q82" s="7" t="s">
        <v>0</v>
      </c>
      <c r="R82" s="7" t="s">
        <v>0</v>
      </c>
      <c r="S82" s="7" t="s">
        <v>0</v>
      </c>
      <c r="T82" s="7" t="s">
        <v>0</v>
      </c>
      <c r="U82" s="7" t="s">
        <v>0</v>
      </c>
      <c r="V82" s="7" t="s">
        <v>0</v>
      </c>
      <c r="W82" s="16" t="str">
        <f>HYPERLINK("http://www.aruplab.com/Testing-Information/resources/HotLines/HotLineDocs/Aug2024QHL/3017909.pdf","H")</f>
        <v>H</v>
      </c>
      <c r="X82" s="16" t="str">
        <f>HYPERLINK("http://www.aruplab.com/Testing-Information/resources/HotLines/TDMix/Aug2024QHL/3017909.xlsx","T")</f>
        <v>T</v>
      </c>
      <c r="Y82" s="16" t="str">
        <f>HYPERLINK("http://www.aruplab.com/Testing-Information/resources/HotLines/Sample_Reports/Aug2024QHL/3017909_Preeclampsia, sFlt-1PIGF Ratio, SP_PERA SP.pdf","E")</f>
        <v>E</v>
      </c>
      <c r="Z82" s="16" t="str">
        <f>HYPERLINK("https://connect.aruplab.com/Pricing/TestPrice/3017909/D08192024","P")</f>
        <v>P</v>
      </c>
      <c r="AA82" s="8">
        <v>45523</v>
      </c>
    </row>
    <row r="83" spans="1:27" ht="30">
      <c r="A83" s="6" t="s">
        <v>255</v>
      </c>
      <c r="B83" s="6" t="s">
        <v>256</v>
      </c>
      <c r="C83" s="6" t="s">
        <v>257</v>
      </c>
      <c r="D83" s="7" t="s">
        <v>35</v>
      </c>
      <c r="E83" s="7" t="s">
        <v>0</v>
      </c>
      <c r="F83" s="7" t="s">
        <v>0</v>
      </c>
      <c r="G83" s="7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7" t="s">
        <v>0</v>
      </c>
      <c r="N83" s="7" t="s">
        <v>0</v>
      </c>
      <c r="O83" s="7" t="s">
        <v>0</v>
      </c>
      <c r="P83" s="7" t="s">
        <v>0</v>
      </c>
      <c r="Q83" s="7" t="s">
        <v>0</v>
      </c>
      <c r="R83" s="7" t="s">
        <v>0</v>
      </c>
      <c r="S83" s="7" t="s">
        <v>0</v>
      </c>
      <c r="T83" s="7" t="s">
        <v>0</v>
      </c>
      <c r="U83" s="7" t="s">
        <v>0</v>
      </c>
      <c r="V83" s="7" t="s">
        <v>0</v>
      </c>
      <c r="W83" s="16" t="str">
        <f>HYPERLINK("http://www.aruplab.com/Testing-Information/resources/HotLines/HotLineDocs/Aug2024QHL/3017913.pdf","H")</f>
        <v>H</v>
      </c>
      <c r="X83" s="16" t="str">
        <f>HYPERLINK("http://www.aruplab.com/Testing-Information/resources/HotLines/TDMix/Aug2024QHL/3017913.xlsx","T")</f>
        <v>T</v>
      </c>
      <c r="Y83" s="16" t="str">
        <f>HYPERLINK("http://www.aruplab.com/Testing-Information/resources/HotLines/Sample_Reports/Aug2024QHL/3017913_Allergens, Food, Tree Nuts Profile IgE_TREE NUTS.pdf","E")</f>
        <v>E</v>
      </c>
      <c r="Z83" s="16" t="str">
        <f>HYPERLINK("https://connect.aruplab.com/Pricing/TestPrice/3017913/D08192024","P")</f>
        <v>P</v>
      </c>
      <c r="AA83" s="8">
        <v>45523</v>
      </c>
    </row>
    <row r="84" spans="1:27" ht="30">
      <c r="A84" s="6" t="s">
        <v>258</v>
      </c>
      <c r="B84" s="6" t="s">
        <v>259</v>
      </c>
      <c r="C84" s="6" t="s">
        <v>260</v>
      </c>
      <c r="D84" s="7" t="s">
        <v>35</v>
      </c>
      <c r="E84" s="7" t="s">
        <v>0</v>
      </c>
      <c r="F84" s="7" t="s">
        <v>0</v>
      </c>
      <c r="G84" s="7" t="s">
        <v>0</v>
      </c>
      <c r="H84" s="7" t="s">
        <v>0</v>
      </c>
      <c r="I84" s="7" t="s">
        <v>0</v>
      </c>
      <c r="J84" s="7" t="s">
        <v>0</v>
      </c>
      <c r="K84" s="7" t="s">
        <v>0</v>
      </c>
      <c r="L84" s="7" t="s">
        <v>0</v>
      </c>
      <c r="M84" s="7" t="s">
        <v>0</v>
      </c>
      <c r="N84" s="7" t="s">
        <v>0</v>
      </c>
      <c r="O84" s="7" t="s">
        <v>0</v>
      </c>
      <c r="P84" s="7" t="s">
        <v>0</v>
      </c>
      <c r="Q84" s="7" t="s">
        <v>0</v>
      </c>
      <c r="R84" s="7" t="s">
        <v>0</v>
      </c>
      <c r="S84" s="7" t="s">
        <v>0</v>
      </c>
      <c r="T84" s="7" t="s">
        <v>0</v>
      </c>
      <c r="U84" s="7" t="s">
        <v>0</v>
      </c>
      <c r="V84" s="7" t="s">
        <v>0</v>
      </c>
      <c r="W84" s="16" t="str">
        <f>HYPERLINK("http://www.aruplab.com/Testing-Information/resources/HotLines/HotLineDocs/Aug2024QHL/3017914.pdf","H")</f>
        <v>H</v>
      </c>
      <c r="X84" s="16" t="str">
        <f>HYPERLINK("http://www.aruplab.com/Testing-Information/resources/HotLines/TDMix/Aug2024QHL/3017914.xlsx","T")</f>
        <v>T</v>
      </c>
      <c r="Y84" s="16" t="str">
        <f>HYPERLINK("http://www.aruplab.com/Testing-Information/resources/HotLines/Sample_Reports/Aug2024QHL/3017914_Allergens, Food, Fish Profile 2 IgE_FISH GRP2.pdf","E")</f>
        <v>E</v>
      </c>
      <c r="Z84" s="16" t="str">
        <f>HYPERLINK("https://connect.aruplab.com/Pricing/TestPrice/3017914/D08192024","P")</f>
        <v>P</v>
      </c>
      <c r="AA84" s="8">
        <v>45523</v>
      </c>
    </row>
    <row r="85" spans="1:27" ht="30">
      <c r="A85" s="6" t="s">
        <v>261</v>
      </c>
      <c r="B85" s="6" t="s">
        <v>262</v>
      </c>
      <c r="C85" s="6" t="s">
        <v>263</v>
      </c>
      <c r="D85" s="7" t="s">
        <v>35</v>
      </c>
      <c r="E85" s="7" t="s">
        <v>0</v>
      </c>
      <c r="F85" s="7" t="s">
        <v>0</v>
      </c>
      <c r="G85" s="7" t="s">
        <v>0</v>
      </c>
      <c r="H85" s="7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7" t="s">
        <v>0</v>
      </c>
      <c r="N85" s="7" t="s">
        <v>0</v>
      </c>
      <c r="O85" s="7" t="s">
        <v>0</v>
      </c>
      <c r="P85" s="7" t="s">
        <v>0</v>
      </c>
      <c r="Q85" s="7" t="s">
        <v>0</v>
      </c>
      <c r="R85" s="7" t="s">
        <v>0</v>
      </c>
      <c r="S85" s="7" t="s">
        <v>0</v>
      </c>
      <c r="T85" s="7" t="s">
        <v>0</v>
      </c>
      <c r="U85" s="7" t="s">
        <v>0</v>
      </c>
      <c r="V85" s="7" t="s">
        <v>0</v>
      </c>
      <c r="W85" s="16" t="str">
        <f>HYPERLINK("http://www.aruplab.com/Testing-Information/resources/HotLines/HotLineDocs/Aug2024QHL/3017915.pdf","H")</f>
        <v>H</v>
      </c>
      <c r="X85" s="16" t="str">
        <f>HYPERLINK("http://www.aruplab.com/Testing-Information/resources/HotLines/TDMix/Aug2024QHL/3017915.xlsx","T")</f>
        <v>T</v>
      </c>
      <c r="Y85" s="16" t="str">
        <f>HYPERLINK("http://www.aruplab.com/Testing-Information/resources/HotLines/Sample_Reports/Aug2024QHL/3017915_Allergens, Food, Crustacean Profile IgE_CRUSTACEAN.pdf","E")</f>
        <v>E</v>
      </c>
      <c r="Z85" s="16" t="str">
        <f>HYPERLINK("https://connect.aruplab.com/Pricing/TestPrice/3017915/D08192024","P")</f>
        <v>P</v>
      </c>
      <c r="AA85" s="8">
        <v>45523</v>
      </c>
    </row>
    <row r="86" spans="1:27" ht="30">
      <c r="A86" s="6" t="s">
        <v>264</v>
      </c>
      <c r="B86" s="6" t="s">
        <v>265</v>
      </c>
      <c r="C86" s="6" t="s">
        <v>266</v>
      </c>
      <c r="D86" s="7" t="s">
        <v>35</v>
      </c>
      <c r="E86" s="7" t="s">
        <v>0</v>
      </c>
      <c r="F86" s="7" t="s">
        <v>0</v>
      </c>
      <c r="G86" s="7" t="s">
        <v>0</v>
      </c>
      <c r="H86" s="7" t="s">
        <v>0</v>
      </c>
      <c r="I86" s="7" t="s">
        <v>0</v>
      </c>
      <c r="J86" s="7" t="s">
        <v>0</v>
      </c>
      <c r="K86" s="7" t="s">
        <v>0</v>
      </c>
      <c r="L86" s="7" t="s">
        <v>0</v>
      </c>
      <c r="M86" s="7" t="s">
        <v>0</v>
      </c>
      <c r="N86" s="7" t="s">
        <v>0</v>
      </c>
      <c r="O86" s="7" t="s">
        <v>0</v>
      </c>
      <c r="P86" s="7" t="s">
        <v>0</v>
      </c>
      <c r="Q86" s="7" t="s">
        <v>0</v>
      </c>
      <c r="R86" s="7" t="s">
        <v>0</v>
      </c>
      <c r="S86" s="7" t="s">
        <v>0</v>
      </c>
      <c r="T86" s="7" t="s">
        <v>0</v>
      </c>
      <c r="U86" s="7" t="s">
        <v>0</v>
      </c>
      <c r="V86" s="7" t="s">
        <v>0</v>
      </c>
      <c r="W86" s="16" t="str">
        <f>HYPERLINK("http://www.aruplab.com/Testing-Information/resources/HotLines/HotLineDocs/Aug2024QHL/3017916.pdf","H")</f>
        <v>H</v>
      </c>
      <c r="X86" s="16" t="str">
        <f>HYPERLINK("http://www.aruplab.com/Testing-Information/resources/HotLines/TDMix/Aug2024QHL/3017916.xlsx","T")</f>
        <v>T</v>
      </c>
      <c r="Y86" s="16" t="str">
        <f>HYPERLINK("http://www.aruplab.com/Testing-Information/resources/HotLines/Sample_Reports/Aug2024QHL/3017916_Allergens, Food, Mollusks Profile IgE_MOLLUSKS.pdf","E")</f>
        <v>E</v>
      </c>
      <c r="Z86" s="16" t="str">
        <f>HYPERLINK("https://connect.aruplab.com/Pricing/TestPrice/3017916/D08192024","P")</f>
        <v>P</v>
      </c>
      <c r="AA86" s="8">
        <v>45523</v>
      </c>
    </row>
    <row r="87" spans="1:27" ht="0" hidden="1" customHeight="1"/>
    <row r="88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bot-0001</cp:lastModifiedBy>
  <dcterms:created xsi:type="dcterms:W3CDTF">2024-06-28T17:27:47Z</dcterms:created>
  <dcterms:modified xsi:type="dcterms:W3CDTF">2024-06-28T19:11:05Z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2024-06-28T17:27:37Z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f48a774e-26b4-4951-a5eb-59ee74f2a683</vt:lpwstr>
  </property>
  <property fmtid="{D5CDD505-2E9C-101B-9397-08002B2CF9AE}" pid="8" name="MSIP_Label_7528a15d-fe30-4bc2-853f-da171899c8c3_ContentBits">
    <vt:lpwstr>2</vt:lpwstr>
  </property>
</Properties>
</file>