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ummaryOfChanges\"/>
    </mc:Choice>
  </mc:AlternateContent>
  <xr:revisionPtr revIDLastSave="0" documentId="13_ncr:1_{7A1D1527-204F-4674-8A4E-38EA78FE78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 Of Changes (date dropdo" sheetId="1" r:id="rId1"/>
  </sheets>
  <definedNames>
    <definedName name="_xlnm.Print_Titles" localSheetId="0">'Summary Of Changes (date dropdo'!$1:$3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90" i="1" l="1"/>
  <c r="X90" i="1"/>
  <c r="W90" i="1"/>
  <c r="Z89" i="1"/>
  <c r="Y89" i="1"/>
  <c r="X89" i="1"/>
  <c r="W89" i="1"/>
  <c r="Z88" i="1"/>
  <c r="X88" i="1"/>
  <c r="W88" i="1"/>
  <c r="Z87" i="1"/>
  <c r="Y87" i="1"/>
  <c r="X87" i="1"/>
  <c r="W87" i="1"/>
  <c r="Z86" i="1"/>
  <c r="Y86" i="1"/>
  <c r="X86" i="1"/>
  <c r="W86" i="1"/>
  <c r="Z85" i="1"/>
  <c r="Y85" i="1"/>
  <c r="X85" i="1"/>
  <c r="W85" i="1"/>
  <c r="Z84" i="1"/>
  <c r="Y84" i="1"/>
  <c r="X84" i="1"/>
  <c r="W84" i="1"/>
  <c r="Z83" i="1"/>
  <c r="Y83" i="1"/>
  <c r="X83" i="1"/>
  <c r="W83" i="1"/>
  <c r="Z82" i="1"/>
  <c r="X82" i="1"/>
  <c r="W82" i="1"/>
  <c r="Z81" i="1"/>
  <c r="Y81" i="1"/>
  <c r="X81" i="1"/>
  <c r="W81" i="1"/>
  <c r="Z80" i="1"/>
  <c r="Y80" i="1"/>
  <c r="X80" i="1"/>
  <c r="W80" i="1"/>
  <c r="Z79" i="1"/>
  <c r="Y79" i="1"/>
  <c r="X79" i="1"/>
  <c r="W79" i="1"/>
  <c r="Z78" i="1"/>
  <c r="Y78" i="1"/>
  <c r="X78" i="1"/>
  <c r="W78" i="1"/>
  <c r="Z77" i="1"/>
  <c r="Y77" i="1"/>
  <c r="X77" i="1"/>
  <c r="W77" i="1"/>
  <c r="Z76" i="1"/>
  <c r="X76" i="1"/>
  <c r="W76" i="1"/>
  <c r="W75" i="1"/>
  <c r="W74" i="1"/>
  <c r="Y73" i="1"/>
  <c r="X73" i="1"/>
  <c r="W73" i="1"/>
  <c r="W72" i="1"/>
  <c r="Z71" i="1"/>
  <c r="Y71" i="1"/>
  <c r="X71" i="1"/>
  <c r="W71" i="1"/>
  <c r="Z70" i="1"/>
  <c r="Y70" i="1"/>
  <c r="X70" i="1"/>
  <c r="W70" i="1"/>
  <c r="Z69" i="1"/>
  <c r="Y69" i="1"/>
  <c r="X69" i="1"/>
  <c r="W69" i="1"/>
  <c r="Z68" i="1"/>
  <c r="X68" i="1"/>
  <c r="W68" i="1"/>
  <c r="Z67" i="1"/>
  <c r="Y67" i="1"/>
  <c r="X67" i="1"/>
  <c r="W67" i="1"/>
  <c r="Z66" i="1"/>
  <c r="Y66" i="1"/>
  <c r="X66" i="1"/>
  <c r="W66" i="1"/>
  <c r="X65" i="1"/>
  <c r="W65" i="1"/>
  <c r="X64" i="1"/>
  <c r="W64" i="1"/>
  <c r="Y63" i="1"/>
  <c r="W63" i="1"/>
  <c r="W62" i="1"/>
  <c r="W61" i="1"/>
  <c r="Y60" i="1"/>
  <c r="X60" i="1"/>
  <c r="W60" i="1"/>
  <c r="Y59" i="1"/>
  <c r="X59" i="1"/>
  <c r="W59" i="1"/>
  <c r="Y58" i="1"/>
  <c r="X58" i="1"/>
  <c r="W58" i="1"/>
  <c r="W57" i="1"/>
  <c r="W56" i="1"/>
  <c r="Y55" i="1"/>
  <c r="X55" i="1"/>
  <c r="W55" i="1"/>
  <c r="Y54" i="1"/>
  <c r="X54" i="1"/>
  <c r="W54" i="1"/>
  <c r="Y53" i="1"/>
  <c r="X53" i="1"/>
  <c r="W53" i="1"/>
  <c r="Y52" i="1"/>
  <c r="X52" i="1"/>
  <c r="W52" i="1"/>
  <c r="W51" i="1"/>
  <c r="W50" i="1"/>
  <c r="Y49" i="1"/>
  <c r="X49" i="1"/>
  <c r="W49" i="1"/>
  <c r="Y48" i="1"/>
  <c r="X48" i="1"/>
  <c r="W48" i="1"/>
  <c r="Y47" i="1"/>
  <c r="X47" i="1"/>
  <c r="W47" i="1"/>
  <c r="Y46" i="1"/>
  <c r="X46" i="1"/>
  <c r="W46" i="1"/>
  <c r="Y45" i="1"/>
  <c r="X45" i="1"/>
  <c r="W45" i="1"/>
  <c r="Y44" i="1"/>
  <c r="X44" i="1"/>
  <c r="W44" i="1"/>
  <c r="W43" i="1"/>
  <c r="W42" i="1"/>
  <c r="W41" i="1"/>
  <c r="Y40" i="1"/>
  <c r="W40" i="1"/>
  <c r="Y39" i="1"/>
  <c r="X39" i="1"/>
  <c r="W39" i="1"/>
  <c r="W38" i="1"/>
  <c r="W37" i="1"/>
  <c r="W36" i="1"/>
  <c r="W35" i="1"/>
  <c r="W34" i="1"/>
  <c r="W33" i="1"/>
  <c r="W32" i="1"/>
  <c r="W31" i="1"/>
  <c r="W30" i="1"/>
  <c r="W29" i="1"/>
  <c r="W28" i="1"/>
  <c r="Y27" i="1"/>
  <c r="W27" i="1"/>
  <c r="W26" i="1"/>
  <c r="W25" i="1"/>
  <c r="W24" i="1"/>
  <c r="W23" i="1"/>
  <c r="W22" i="1"/>
  <c r="W21" i="1"/>
  <c r="W20" i="1"/>
  <c r="W19" i="1"/>
  <c r="Y18" i="1"/>
  <c r="X18" i="1"/>
  <c r="W18" i="1"/>
  <c r="W17" i="1"/>
  <c r="W16" i="1"/>
  <c r="Y15" i="1"/>
  <c r="X15" i="1"/>
  <c r="W15" i="1"/>
  <c r="Y14" i="1"/>
  <c r="X14" i="1"/>
  <c r="W14" i="1"/>
  <c r="X13" i="1"/>
  <c r="W13" i="1"/>
  <c r="Y12" i="1"/>
  <c r="X12" i="1"/>
  <c r="W12" i="1"/>
  <c r="W11" i="1"/>
  <c r="W10" i="1"/>
  <c r="W9" i="1"/>
</calcChain>
</file>

<file path=xl/sharedStrings.xml><?xml version="1.0" encoding="utf-8"?>
<sst xmlns="http://schemas.openxmlformats.org/spreadsheetml/2006/main" count="2046" uniqueCount="280">
  <si>
    <t/>
  </si>
  <si>
    <t>Summary of Changes</t>
  </si>
  <si>
    <t>Additional ordering and billing information</t>
  </si>
  <si>
    <t>Information when ordering laboratory tests that are billed to Medicare/Medicaid</t>
  </si>
  <si>
    <t>Information regarding Current Procedural Terminology (CPT)</t>
  </si>
  <si>
    <t>Test Number</t>
  </si>
  <si>
    <t>Mnemonic</t>
  </si>
  <si>
    <t>Test Name</t>
  </si>
  <si>
    <t>New Test</t>
  </si>
  <si>
    <t>Test Name Change</t>
  </si>
  <si>
    <t>Specimen Requirements</t>
  </si>
  <si>
    <t>Methodology</t>
  </si>
  <si>
    <t>Performed/Reported</t>
  </si>
  <si>
    <t>Note</t>
  </si>
  <si>
    <t>Interpretive Data</t>
  </si>
  <si>
    <t>Reference Interval</t>
  </si>
  <si>
    <t>Component Charting Name</t>
  </si>
  <si>
    <t>Component Change</t>
  </si>
  <si>
    <t>Reflex Pattern</t>
  </si>
  <si>
    <t>Result Type</t>
  </si>
  <si>
    <t>Ask at Order Prompt</t>
  </si>
  <si>
    <t>Numeric Map</t>
  </si>
  <si>
    <t>Unit of Measure</t>
  </si>
  <si>
    <t>CPT Code</t>
  </si>
  <si>
    <t>Pricing Change</t>
  </si>
  <si>
    <t>Inactivation w/ Replacement</t>
  </si>
  <si>
    <t>Inactivation w/o Replacement</t>
  </si>
  <si>
    <t>Test Change Document</t>
  </si>
  <si>
    <t>Test Mix</t>
  </si>
  <si>
    <t>Example Report</t>
  </si>
  <si>
    <t>Pricing Link</t>
  </si>
  <si>
    <t>Effective Date</t>
  </si>
  <si>
    <t>0020038</t>
  </si>
  <si>
    <t>Lithium</t>
  </si>
  <si>
    <t>Lithium, Serum or Plasma(Change effective as of 04/21/25: Refer to 3019008)</t>
  </si>
  <si>
    <t>x</t>
  </si>
  <si>
    <t>0020043</t>
  </si>
  <si>
    <t>Ammonia</t>
  </si>
  <si>
    <t>Ammonia, Plasma(Change effective as of 04/21/25: Refer to 3019004)</t>
  </si>
  <si>
    <t>0020728</t>
  </si>
  <si>
    <t>OSTEO NMID</t>
  </si>
  <si>
    <t>Osteocalcin by Electrochemiluminescent Immunoassay</t>
  </si>
  <si>
    <t>0020763</t>
  </si>
  <si>
    <t>PCT</t>
  </si>
  <si>
    <t>Procalcitonin</t>
  </si>
  <si>
    <t>0050162</t>
  </si>
  <si>
    <t>VZV PAN</t>
  </si>
  <si>
    <t>Varicella-Zoster Virus Antibodies, IgG and IgM</t>
  </si>
  <si>
    <t>0050167</t>
  </si>
  <si>
    <t>VZE</t>
  </si>
  <si>
    <t>Varicella-Zoster Virus Antibody, IgG</t>
  </si>
  <si>
    <t>0054444</t>
  </si>
  <si>
    <t>VZV IgG CSF</t>
  </si>
  <si>
    <t>Varicella-Zoster Virus Antibody, IgG, CSF</t>
  </si>
  <si>
    <t>0055142</t>
  </si>
  <si>
    <t>ALL PRO B</t>
  </si>
  <si>
    <t>Allergens, Food, Profile 4 (Inactive as of 04/21/25)</t>
  </si>
  <si>
    <t>0055218</t>
  </si>
  <si>
    <t>WKTFOOD</t>
  </si>
  <si>
    <t>Allergens, Food, West Kentucky Group (Inactive as of 04/21/25)</t>
  </si>
  <si>
    <t>0060071</t>
  </si>
  <si>
    <t>HHV6PCR</t>
  </si>
  <si>
    <t>Human Herpesvirus 6 (HHV-6A and HHV-6B) by Quantitative PCR</t>
  </si>
  <si>
    <t>0060152</t>
  </si>
  <si>
    <t>MC AFB</t>
  </si>
  <si>
    <t>Acid-Fast Bacillus (AFB) Culture and AFB Stain</t>
  </si>
  <si>
    <t>0060707</t>
  </si>
  <si>
    <t>MA STAPH</t>
  </si>
  <si>
    <t>Antimicrobial Susceptibility - Staphylococcus</t>
  </si>
  <si>
    <t>0060738</t>
  </si>
  <si>
    <t>MC AFBR</t>
  </si>
  <si>
    <t>Acid-Fast Bacillus (AFB) Culture and AFB Stain with Reflex to Mycobacterium tuberculosis Complex Detection and Rifampin Resistance by PCR</t>
  </si>
  <si>
    <t>0070027</t>
  </si>
  <si>
    <t>AVH PLASMA</t>
  </si>
  <si>
    <t>Arginine Vasopressin Hormone(Change effective as of 04/21/25: Refer to 3018705)</t>
  </si>
  <si>
    <t>0080420</t>
  </si>
  <si>
    <t>HIAA</t>
  </si>
  <si>
    <t>5-Hydroxyindoleacetic Acid (HIAA), Urine</t>
  </si>
  <si>
    <t>0080421</t>
  </si>
  <si>
    <t>VMA U</t>
  </si>
  <si>
    <t>Vanillylmandelic Acid (VMA), Urine</t>
  </si>
  <si>
    <t>0080422</t>
  </si>
  <si>
    <t>HVA U</t>
  </si>
  <si>
    <t>Homovanillic Acid (HVA), Urine</t>
  </si>
  <si>
    <t>0080470</t>
  </si>
  <si>
    <t>VH</t>
  </si>
  <si>
    <t>Vanillylmandelic Acid (VMA) and Homovanillic Acid (HVA), Urine</t>
  </si>
  <si>
    <t>0081123</t>
  </si>
  <si>
    <t>VITA B2</t>
  </si>
  <si>
    <t>Vitamin B2 (Riboflavin)</t>
  </si>
  <si>
    <t>0090080</t>
  </si>
  <si>
    <t>Digoxin Level</t>
  </si>
  <si>
    <t>Digoxin(Change effective as of 04/21/25: Refer to 3019009)</t>
  </si>
  <si>
    <t>0090155</t>
  </si>
  <si>
    <t>Lido</t>
  </si>
  <si>
    <t>Lidocaine(Change effective as of 04/21/25: Refer to 3019011)</t>
  </si>
  <si>
    <t>0090265</t>
  </si>
  <si>
    <t>Theophylline</t>
  </si>
  <si>
    <t>Theophylline(Change effective as of 04/21/25: Refer to 3019010)</t>
  </si>
  <si>
    <t>2002734</t>
  </si>
  <si>
    <t>TR AB</t>
  </si>
  <si>
    <t>Thyroid Stimulating Hormone Receptor Antibody (TRAb)</t>
  </si>
  <si>
    <t>2005736</t>
  </si>
  <si>
    <t>CSF ALKP I</t>
  </si>
  <si>
    <t>Alkaline Phosphatase Isoenzymes, CSF</t>
  </si>
  <si>
    <t>2006498</t>
  </si>
  <si>
    <t>V VIRAL N</t>
  </si>
  <si>
    <t>Viral Culture, Non-Respiratory</t>
  </si>
  <si>
    <t>2008620</t>
  </si>
  <si>
    <t>EARLY KID</t>
  </si>
  <si>
    <t>Allergens, Pediatric, Early Childhood Profile IgE (Inactive as of 04/21/25)</t>
  </si>
  <si>
    <t>2008621</t>
  </si>
  <si>
    <t>TODDLER</t>
  </si>
  <si>
    <t>Allergens, Pediatric, Toddler Profile IgE (Inactive as of 04/21/25)</t>
  </si>
  <si>
    <t>2010020</t>
  </si>
  <si>
    <t>MW PROFILE</t>
  </si>
  <si>
    <t>Allergens, Upper Midwest Profile, IgE (Inactive as of 04/21/25)</t>
  </si>
  <si>
    <t>2010678</t>
  </si>
  <si>
    <t>C PLAINS</t>
  </si>
  <si>
    <t>Allergens, Inhalants, Central Plains Panel IgE (Inactive as of 04/21/25)</t>
  </si>
  <si>
    <t>2010679</t>
  </si>
  <si>
    <t>IL INHAL</t>
  </si>
  <si>
    <t>Allergens, Inhalants, Central Illinois Profile IgE (Inactive as of 04/21/25)</t>
  </si>
  <si>
    <t>2011375</t>
  </si>
  <si>
    <t>MMRV PAN</t>
  </si>
  <si>
    <t>Occupation Screen - MMR/VZV Antibody Assessment Panel, IgG</t>
  </si>
  <si>
    <t>2011940</t>
  </si>
  <si>
    <t>TP HPV1618</t>
  </si>
  <si>
    <t>Human Papillomavirus (HPV), High Risk with 16 and 18 Genotype by PCR, ThinPrep</t>
  </si>
  <si>
    <t>2012464</t>
  </si>
  <si>
    <t>RAG PAN</t>
  </si>
  <si>
    <t>Allergens, Weed, Ragweed Panel IgE (Inactive as of 04/21/25)</t>
  </si>
  <si>
    <t>2013225</t>
  </si>
  <si>
    <t>AERO PED</t>
  </si>
  <si>
    <t>Allergens, Inhalants, Pediatric Aeroallergen IgE (Inactive as of 04/21/25)</t>
  </si>
  <si>
    <t>2013881</t>
  </si>
  <si>
    <t>HDV QNT</t>
  </si>
  <si>
    <t>Hepatitis Delta Virus by Quantitative PCR</t>
  </si>
  <si>
    <t>3000876</t>
  </si>
  <si>
    <t>ASPERF IGG</t>
  </si>
  <si>
    <t>Aspergillus fumigatus Antibody IgG</t>
  </si>
  <si>
    <t>3001561</t>
  </si>
  <si>
    <t>HYPEREXT</t>
  </si>
  <si>
    <t>Hypersensitivity Pneumonitis Extended Panel (Farmer's Lung Panel)</t>
  </si>
  <si>
    <t>3002917</t>
  </si>
  <si>
    <t>NRNL IB S</t>
  </si>
  <si>
    <t>Neuronal Nuclear Antibodies (Hu, Ri, Yo, Tr/DNER) IgG by Immunoblot, Serum</t>
  </si>
  <si>
    <t>3002929</t>
  </si>
  <si>
    <t>PNS PAN2</t>
  </si>
  <si>
    <t>Paraneoplastic Reflexive Panel</t>
  </si>
  <si>
    <t>3003539</t>
  </si>
  <si>
    <t>MPS 4A/6 U</t>
  </si>
  <si>
    <t>Mucopolysaccharidoses Type 4A/6 Total Chondroitin Sulfate and Dermatan Sulfate with NRE (Sensi-Pro(R)) Quantitative, Urine</t>
  </si>
  <si>
    <t>3004517</t>
  </si>
  <si>
    <t>PNSPAN CSF</t>
  </si>
  <si>
    <t>Paraneoplastic Reflexive Panel, CSF</t>
  </si>
  <si>
    <t>3006051</t>
  </si>
  <si>
    <t>NEURO R4</t>
  </si>
  <si>
    <t>Autoimmune Neurologic Disease Panel with Reflex, Serum (Change effective as of 4/21/25: Refer to 3018965 in the April Hotline)</t>
  </si>
  <si>
    <t>3006052</t>
  </si>
  <si>
    <t>NEURORCSF2</t>
  </si>
  <si>
    <t>Autoimmune Neurologic Disease Panel With Reflex, CSF (Change effective as of 4/21/25: Refer to 3018967 in the April Hotline)</t>
  </si>
  <si>
    <t>3006201</t>
  </si>
  <si>
    <t>AIENCDEMS</t>
  </si>
  <si>
    <t>Autoimmune Encephalopathy/Dementia Panel, Serum</t>
  </si>
  <si>
    <t>3006202</t>
  </si>
  <si>
    <t>AIENCDEMC</t>
  </si>
  <si>
    <t>Autoimmune Encephalopathy/Dementia Panel, CSF</t>
  </si>
  <si>
    <t>3006204</t>
  </si>
  <si>
    <t>AIEPS</t>
  </si>
  <si>
    <t>Autoimmune Epilepsy Panel, Serum</t>
  </si>
  <si>
    <t>3006205</t>
  </si>
  <si>
    <t>AIEPC</t>
  </si>
  <si>
    <t>Autoimmune Epilepsy Panel, CSF</t>
  </si>
  <si>
    <t>3006206</t>
  </si>
  <si>
    <t>AIMDS</t>
  </si>
  <si>
    <t>Autoimmune Movement Disorder Panel, Serum (Change effective as of 4/21/25: Refer to 3018964 in the April Hotline)</t>
  </si>
  <si>
    <t>3006207</t>
  </si>
  <si>
    <t>AIMDC</t>
  </si>
  <si>
    <t>Autoimmune Movement Disorder Panel, CSF (Change effective as of 4/21/25: Refer to 3018966 in the April Hotline)</t>
  </si>
  <si>
    <t>3006210</t>
  </si>
  <si>
    <t>AIPEDS</t>
  </si>
  <si>
    <t>Autoimmune Pediatric CNS Disorders, Serum</t>
  </si>
  <si>
    <t>3006211</t>
  </si>
  <si>
    <t>AIPEDC</t>
  </si>
  <si>
    <t>Autoimmune Pediatric CNS Disorders, CSF</t>
  </si>
  <si>
    <t>3016817</t>
  </si>
  <si>
    <t>CELIACRFLX</t>
  </si>
  <si>
    <t>Celiac Disease Reflexive Cascade, Serum</t>
  </si>
  <si>
    <t>3016908</t>
  </si>
  <si>
    <t>HD PCR</t>
  </si>
  <si>
    <t>Huntington Disease (HD) CAG Repeat Expansion</t>
  </si>
  <si>
    <t>3017103</t>
  </si>
  <si>
    <t>MCV AB</t>
  </si>
  <si>
    <t>Mutated Citrullinated Vimentin (MCV) Antibody, Serum (Change effective as of 04/21/25: Refer to 3019462 in the April Hotline)</t>
  </si>
  <si>
    <t>3017653</t>
  </si>
  <si>
    <t>ADMRKS CSF</t>
  </si>
  <si>
    <t>Alzheimer's Disease Markers, CSF</t>
  </si>
  <si>
    <t>3017751</t>
  </si>
  <si>
    <t>ENCEPH-SER</t>
  </si>
  <si>
    <t>Encephalitis Panel With Reflex to Herpes Simplex Virus Types 1 and 2 Glycoprotein G-Specific Antibodies, IgG, Serum</t>
  </si>
  <si>
    <t>3017752</t>
  </si>
  <si>
    <t>ENCEPH-CSF</t>
  </si>
  <si>
    <t>Encephalitis Panel With Reflex to Herpes Simplex Virus Types 1 and 2 Glycoprotein G-Specific Antibodies, IgG, CSF</t>
  </si>
  <si>
    <t>3018617</t>
  </si>
  <si>
    <t>HIAA RAND</t>
  </si>
  <si>
    <t>5-Hydroxyindoleacetic Acid (HIAA) by LC-MS/MS, Random Urine</t>
  </si>
  <si>
    <t>3018705</t>
  </si>
  <si>
    <t>COPEP</t>
  </si>
  <si>
    <t>Copeptin proAVP, Plasma</t>
  </si>
  <si>
    <t>3018832</t>
  </si>
  <si>
    <t>RB-IHC</t>
  </si>
  <si>
    <t>Retinoblastoma by Immunohistochemistry</t>
  </si>
  <si>
    <t>3018861</t>
  </si>
  <si>
    <t>VMA RAND</t>
  </si>
  <si>
    <t>Vanillylmandelic Acid (VMA), Random Urine</t>
  </si>
  <si>
    <t>3018862</t>
  </si>
  <si>
    <t>HVA RAND</t>
  </si>
  <si>
    <t>Homovanillic Acid (HVA), Random Urine</t>
  </si>
  <si>
    <t>3018863</t>
  </si>
  <si>
    <t>VH RAND</t>
  </si>
  <si>
    <t>Vanillylmandelic Acid (VMA) and Homovanillic Acid (HVA), Random Urine</t>
  </si>
  <si>
    <t>3018866</t>
  </si>
  <si>
    <t>COMBI PAN2</t>
  </si>
  <si>
    <t>Dermatomyositis and Polymyositis Panel</t>
  </si>
  <si>
    <t>3018867</t>
  </si>
  <si>
    <t>MYOS EXT2</t>
  </si>
  <si>
    <t>Extended Myositis Panel</t>
  </si>
  <si>
    <t>3018869</t>
  </si>
  <si>
    <t>ILD PANEL2</t>
  </si>
  <si>
    <t>Interstitial Lung Disease Autoantibody Panel</t>
  </si>
  <si>
    <t>3018870</t>
  </si>
  <si>
    <t>DERM PAN2</t>
  </si>
  <si>
    <t>Dermatomyositis Autoantibody Panel</t>
  </si>
  <si>
    <t>3018940</t>
  </si>
  <si>
    <t>STR PRE PR</t>
  </si>
  <si>
    <t>Chimerism, Recipient, Pretransplant Process and Hold</t>
  </si>
  <si>
    <t>3018943</t>
  </si>
  <si>
    <t>HBV TRI PN</t>
  </si>
  <si>
    <t>HBV Prenatal Triple Panel</t>
  </si>
  <si>
    <t>3018964</t>
  </si>
  <si>
    <t>AIMDS2</t>
  </si>
  <si>
    <t>Autoimmune Movement Disorder Panel, Serum</t>
  </si>
  <si>
    <t>3018965</t>
  </si>
  <si>
    <t>NEURO R5</t>
  </si>
  <si>
    <t>Autoimmune Neurologic Disease Panel With Reflex, Serum</t>
  </si>
  <si>
    <t>3018966</t>
  </si>
  <si>
    <t>AIMDC 2</t>
  </si>
  <si>
    <t>Autoimmune Movement Disorder Panel, CSF</t>
  </si>
  <si>
    <t>3018967</t>
  </si>
  <si>
    <t>NEURORCSF3</t>
  </si>
  <si>
    <t>Autoimmune Neurologic Disease Panel With Reflex, CSF</t>
  </si>
  <si>
    <t>3019004</t>
  </si>
  <si>
    <t>AMMON PLA</t>
  </si>
  <si>
    <t>Ammonia Level, Plasma</t>
  </si>
  <si>
    <t>3019008</t>
  </si>
  <si>
    <t>LITHIUM SP</t>
  </si>
  <si>
    <t>Lithium, Serum/Plasma</t>
  </si>
  <si>
    <t>3019009</t>
  </si>
  <si>
    <t>DIGOXI SP</t>
  </si>
  <si>
    <t>Digoxin, Serum or Plasma</t>
  </si>
  <si>
    <t>3019010</t>
  </si>
  <si>
    <t>THEOP SP</t>
  </si>
  <si>
    <t>Theophylline, Serum or Plasma</t>
  </si>
  <si>
    <t>3019011</t>
  </si>
  <si>
    <t>LIDOC SP</t>
  </si>
  <si>
    <t>Lidocaine, Serum or Plasma</t>
  </si>
  <si>
    <t>3019017</t>
  </si>
  <si>
    <t>PTAU217</t>
  </si>
  <si>
    <t>Phospho-Tau 217, Plasma</t>
  </si>
  <si>
    <t>3019199</t>
  </si>
  <si>
    <t>SO MYB ISH</t>
  </si>
  <si>
    <t>MYB by In Situ Hybridization Stain Only</t>
  </si>
  <si>
    <t>3019329</t>
  </si>
  <si>
    <t>ABPA PAN</t>
  </si>
  <si>
    <t>ABPA With Quantitative A. Fumigatus IgG</t>
  </si>
  <si>
    <t>3019462</t>
  </si>
  <si>
    <t>ANTI-MCVAB</t>
  </si>
  <si>
    <t>Anti-Mutated Citrullinated Vimentin (MCV) Antibody, Serum</t>
  </si>
  <si>
    <t>Effective as of April 21,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</si>
</sst>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m/d/yyyy"/>
  </numFmts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Roboto"/>
    </font>
    <font>
      <b/>
      <sz val="12"/>
      <color rgb="FF000000"/>
      <name val="Roboto"/>
    </font>
    <font>
      <b/>
      <sz val="10"/>
      <color rgb="FF000000"/>
      <name val="Roboto"/>
    </font>
    <font>
      <u/>
      <sz val="10"/>
      <color rgb="FF1EA1A1"/>
      <name val="Roboto"/>
    </font>
    <font>
      <b/>
      <sz val="10"/>
      <color rgb="FFFF0000"/>
      <name val="Roboto"/>
    </font>
    <font>
      <u/>
      <sz val="11"/>
      <color theme="10"/>
      <name val="Calibri"/>
      <family val="2"/>
      <scheme val="minor"/>
    </font>
    <font>
      <b/>
      <sz val="12"/>
      <color rgb="FFFF0000"/>
      <name val="Robot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1" fillId="0" borderId="0" xfId="0" applyFont="1"/>
    <xf numFmtId="0" fontId="4" fillId="0" borderId="0" xfId="0" applyFont="1" applyAlignment="1">
      <alignment horizontal="left" wrapText="1" readingOrder="1"/>
    </xf>
    <xf numFmtId="0" fontId="5" fillId="0" borderId="0" xfId="0" applyFont="1" applyAlignment="1">
      <alignment horizontal="left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textRotation="90" wrapText="1" readingOrder="1"/>
    </xf>
    <xf numFmtId="0" fontId="6" fillId="0" borderId="1" xfId="0" applyFont="1" applyBorder="1" applyAlignment="1">
      <alignment horizontal="center" vertical="center" textRotation="90" wrapText="1" readingOrder="1"/>
    </xf>
    <xf numFmtId="0" fontId="2" fillId="0" borderId="1" xfId="0" applyFont="1" applyBorder="1" applyAlignment="1">
      <alignment vertical="top" wrapText="1" readingOrder="1"/>
    </xf>
    <xf numFmtId="0" fontId="2" fillId="0" borderId="1" xfId="0" applyFont="1" applyBorder="1" applyAlignment="1">
      <alignment horizontal="center" vertical="center" wrapText="1" readingOrder="1"/>
    </xf>
    <xf numFmtId="164" fontId="2" fillId="0" borderId="1" xfId="0" applyNumberFormat="1" applyFont="1" applyBorder="1" applyAlignment="1">
      <alignment horizontal="center" vertical="center" wrapText="1" readingOrder="1"/>
    </xf>
    <xf numFmtId="0" fontId="4" fillId="0" borderId="0" xfId="0" applyFont="1" applyAlignment="1">
      <alignment horizontal="left" wrapText="1" readingOrder="1"/>
    </xf>
    <xf numFmtId="0" fontId="1" fillId="0" borderId="0" xfId="0" applyFont="1"/>
    <xf numFmtId="0" fontId="5" fillId="0" borderId="0" xfId="0" applyFont="1" applyAlignment="1">
      <alignment horizontal="left" wrapText="1" readingOrder="1"/>
    </xf>
    <xf numFmtId="0" fontId="2" fillId="0" borderId="0" xfId="0" applyFont="1" applyAlignment="1">
      <alignment vertical="top" wrapText="1" readingOrder="1"/>
    </xf>
    <xf numFmtId="0" fontId="3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horizontal="left" vertical="top" readingOrder="1"/>
    </xf>
    <xf numFmtId="0" fontId="8" fillId="0" borderId="0" xfId="0" applyNumberFormat="1" applyFont="1" applyFill="1" applyAlignment="1">
      <alignment horizontal="left" vertical="top" readingOrder="1"/>
    </xf>
    <xf numFmtId="0" fontId="7" fillId="0" borderId="1" xfId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EA1A1"/>
      <rgbColor rgb="00E5E5E5"/>
      <rgbColor rgb="00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1330833</xdr:colOff>
      <xdr:row>1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aruplab.com/testing/resources/codes" TargetMode="External"/><Relationship Id="rId1" Type="http://schemas.openxmlformats.org/officeDocument/2006/relationships/hyperlink" Target="https://www.aruplab.com/compliance/medica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91"/>
  <sheetViews>
    <sheetView showGridLines="0" tabSelected="1" workbookViewId="0">
      <pane ySplit="3" topLeftCell="A4" activePane="bottomLeft" state="frozen"/>
      <selection pane="bottomLeft" sqref="A1:AA1"/>
    </sheetView>
  </sheetViews>
  <sheetFormatPr defaultRowHeight="15" x14ac:dyDescent="0.25"/>
  <cols>
    <col min="1" max="1" width="10.42578125" customWidth="1"/>
    <col min="2" max="2" width="11" customWidth="1"/>
    <col min="3" max="3" width="20.140625" customWidth="1"/>
    <col min="4" max="26" width="3" customWidth="1"/>
    <col min="27" max="27" width="12.7109375" hidden="1" customWidth="1"/>
    <col min="28" max="28" width="0" hidden="1" customWidth="1"/>
  </cols>
  <sheetData>
    <row r="1" spans="1:27" ht="14.45" customHeight="1" x14ac:dyDescent="0.25">
      <c r="A1" s="12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7" ht="36" customHeight="1" x14ac:dyDescent="0.25">
      <c r="A2" s="10"/>
      <c r="B2" s="10"/>
      <c r="C2" s="10"/>
      <c r="D2" s="13" t="s">
        <v>1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7" ht="14.45" customHeight="1" x14ac:dyDescent="0.25">
      <c r="A3" s="12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17.25" x14ac:dyDescent="0.3">
      <c r="A4" s="15" t="s">
        <v>279</v>
      </c>
      <c r="B4" s="14"/>
      <c r="C4" s="14"/>
      <c r="D4" s="1" t="s">
        <v>0</v>
      </c>
      <c r="E4" s="1" t="s">
        <v>0</v>
      </c>
      <c r="F4" s="1" t="s">
        <v>0</v>
      </c>
      <c r="G4" s="1" t="s">
        <v>0</v>
      </c>
      <c r="H4" s="1" t="s">
        <v>0</v>
      </c>
      <c r="I4" s="1" t="s">
        <v>0</v>
      </c>
      <c r="J4" s="1" t="s">
        <v>0</v>
      </c>
      <c r="K4" s="1" t="s">
        <v>0</v>
      </c>
      <c r="L4" s="1" t="s">
        <v>0</v>
      </c>
      <c r="M4" s="1" t="s">
        <v>0</v>
      </c>
      <c r="N4" s="1" t="s">
        <v>0</v>
      </c>
      <c r="O4" s="1" t="s">
        <v>0</v>
      </c>
      <c r="P4" s="1" t="s">
        <v>0</v>
      </c>
      <c r="Q4" s="1" t="s">
        <v>0</v>
      </c>
      <c r="R4" s="1" t="s">
        <v>0</v>
      </c>
      <c r="S4" s="1" t="s">
        <v>0</v>
      </c>
      <c r="T4" s="1" t="s">
        <v>0</v>
      </c>
      <c r="U4" s="1" t="s">
        <v>0</v>
      </c>
      <c r="V4" s="1" t="s">
        <v>0</v>
      </c>
      <c r="W4" s="1" t="s">
        <v>0</v>
      </c>
      <c r="X4" s="1" t="s">
        <v>0</v>
      </c>
      <c r="Y4" s="1" t="s">
        <v>0</v>
      </c>
      <c r="Z4" s="1" t="s">
        <v>0</v>
      </c>
      <c r="AA4" s="1" t="s">
        <v>0</v>
      </c>
    </row>
    <row r="5" spans="1:27" ht="15.75" x14ac:dyDescent="0.3">
      <c r="A5" s="9" t="s">
        <v>2</v>
      </c>
      <c r="B5" s="10"/>
      <c r="C5" s="10"/>
      <c r="D5" s="1" t="s">
        <v>0</v>
      </c>
      <c r="E5" s="1" t="s">
        <v>0</v>
      </c>
      <c r="F5" s="1" t="s">
        <v>0</v>
      </c>
      <c r="G5" s="1" t="s">
        <v>0</v>
      </c>
      <c r="H5" s="1" t="s">
        <v>0</v>
      </c>
      <c r="I5" s="1" t="s">
        <v>0</v>
      </c>
      <c r="J5" s="1" t="s">
        <v>0</v>
      </c>
      <c r="K5" s="1" t="s">
        <v>0</v>
      </c>
      <c r="L5" s="1" t="s">
        <v>0</v>
      </c>
      <c r="M5" s="1" t="s">
        <v>0</v>
      </c>
      <c r="N5" s="1" t="s">
        <v>0</v>
      </c>
      <c r="O5" s="1" t="s">
        <v>0</v>
      </c>
      <c r="P5" s="1" t="s">
        <v>0</v>
      </c>
      <c r="Q5" s="1" t="s">
        <v>0</v>
      </c>
      <c r="R5" s="1" t="s">
        <v>0</v>
      </c>
      <c r="S5" s="1" t="s">
        <v>0</v>
      </c>
      <c r="T5" s="1" t="s">
        <v>0</v>
      </c>
      <c r="U5" s="1" t="s">
        <v>0</v>
      </c>
      <c r="V5" s="1" t="s">
        <v>0</v>
      </c>
      <c r="W5" s="1" t="s">
        <v>0</v>
      </c>
      <c r="X5" s="1" t="s">
        <v>0</v>
      </c>
      <c r="Y5" s="1" t="s">
        <v>0</v>
      </c>
      <c r="Z5" s="1" t="s">
        <v>0</v>
      </c>
      <c r="AA5" s="1" t="s">
        <v>0</v>
      </c>
    </row>
    <row r="6" spans="1:27" ht="15.75" x14ac:dyDescent="0.3">
      <c r="A6" s="11" t="s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2" t="s">
        <v>0</v>
      </c>
      <c r="U6" s="2" t="s">
        <v>0</v>
      </c>
      <c r="V6" s="2" t="s">
        <v>0</v>
      </c>
      <c r="W6" s="2" t="s">
        <v>0</v>
      </c>
      <c r="X6" s="2" t="s">
        <v>0</v>
      </c>
      <c r="Y6" s="2" t="s">
        <v>0</v>
      </c>
      <c r="Z6" s="2" t="s">
        <v>0</v>
      </c>
      <c r="AA6" s="2" t="s">
        <v>0</v>
      </c>
    </row>
    <row r="7" spans="1:27" ht="15.75" x14ac:dyDescent="0.3">
      <c r="A7" s="11" t="s"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2" t="s">
        <v>0</v>
      </c>
      <c r="U7" s="2" t="s">
        <v>0</v>
      </c>
      <c r="V7" s="2" t="s">
        <v>0</v>
      </c>
      <c r="W7" s="2" t="s">
        <v>0</v>
      </c>
      <c r="X7" s="2" t="s">
        <v>0</v>
      </c>
      <c r="Y7" s="2" t="s">
        <v>0</v>
      </c>
      <c r="Z7" s="2" t="s">
        <v>0</v>
      </c>
      <c r="AA7" s="2" t="s">
        <v>0</v>
      </c>
    </row>
    <row r="8" spans="1:27" ht="132.75" x14ac:dyDescent="0.25">
      <c r="A8" s="3" t="s">
        <v>5</v>
      </c>
      <c r="B8" s="3" t="s">
        <v>6</v>
      </c>
      <c r="C8" s="3" t="s">
        <v>7</v>
      </c>
      <c r="D8" s="4" t="s">
        <v>8</v>
      </c>
      <c r="E8" s="4" t="s">
        <v>9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4" t="s">
        <v>22</v>
      </c>
      <c r="S8" s="4" t="s">
        <v>23</v>
      </c>
      <c r="T8" s="4" t="s">
        <v>24</v>
      </c>
      <c r="U8" s="4" t="s">
        <v>25</v>
      </c>
      <c r="V8" s="4" t="s">
        <v>26</v>
      </c>
      <c r="W8" s="5" t="s">
        <v>27</v>
      </c>
      <c r="X8" s="5" t="s">
        <v>28</v>
      </c>
      <c r="Y8" s="5" t="s">
        <v>29</v>
      </c>
      <c r="Z8" s="5" t="s">
        <v>30</v>
      </c>
      <c r="AA8" s="4" t="s">
        <v>31</v>
      </c>
    </row>
    <row r="9" spans="1:27" ht="75" x14ac:dyDescent="0.25">
      <c r="A9" s="6" t="s">
        <v>32</v>
      </c>
      <c r="B9" s="6" t="s">
        <v>33</v>
      </c>
      <c r="C9" s="6" t="s">
        <v>34</v>
      </c>
      <c r="D9" s="7" t="s">
        <v>0</v>
      </c>
      <c r="E9" s="7" t="s">
        <v>0</v>
      </c>
      <c r="F9" s="7" t="s">
        <v>0</v>
      </c>
      <c r="G9" s="7" t="s">
        <v>0</v>
      </c>
      <c r="H9" s="7" t="s">
        <v>0</v>
      </c>
      <c r="I9" s="7" t="s">
        <v>0</v>
      </c>
      <c r="J9" s="7" t="s">
        <v>0</v>
      </c>
      <c r="K9" s="7" t="s">
        <v>0</v>
      </c>
      <c r="L9" s="7" t="s">
        <v>0</v>
      </c>
      <c r="M9" s="7" t="s">
        <v>0</v>
      </c>
      <c r="N9" s="7" t="s">
        <v>0</v>
      </c>
      <c r="O9" s="7" t="s">
        <v>0</v>
      </c>
      <c r="P9" s="7" t="s">
        <v>0</v>
      </c>
      <c r="Q9" s="7" t="s">
        <v>0</v>
      </c>
      <c r="R9" s="7" t="s">
        <v>0</v>
      </c>
      <c r="S9" s="7" t="s">
        <v>0</v>
      </c>
      <c r="T9" s="7" t="s">
        <v>0</v>
      </c>
      <c r="U9" s="7" t="s">
        <v>35</v>
      </c>
      <c r="V9" s="7" t="s">
        <v>0</v>
      </c>
      <c r="W9" s="16" t="str">
        <f>HYPERLINK("http://www.aruplab.com/Testing-Information/resources/HotLines/HotLineDocs/Apr2025QHL/2025.03.07 Apr Quarterly Hotline Inactivations.pdf","H")</f>
        <v>H</v>
      </c>
      <c r="X9" s="7" t="s">
        <v>0</v>
      </c>
      <c r="Y9" s="7" t="s">
        <v>0</v>
      </c>
      <c r="Z9" s="7" t="s">
        <v>0</v>
      </c>
      <c r="AA9" s="8">
        <v>45768</v>
      </c>
    </row>
    <row r="10" spans="1:27" ht="75" x14ac:dyDescent="0.25">
      <c r="A10" s="6" t="s">
        <v>36</v>
      </c>
      <c r="B10" s="6" t="s">
        <v>37</v>
      </c>
      <c r="C10" s="6" t="s">
        <v>38</v>
      </c>
      <c r="D10" s="7" t="s">
        <v>0</v>
      </c>
      <c r="E10" s="7" t="s">
        <v>0</v>
      </c>
      <c r="F10" s="7" t="s">
        <v>0</v>
      </c>
      <c r="G10" s="7" t="s">
        <v>0</v>
      </c>
      <c r="H10" s="7" t="s">
        <v>0</v>
      </c>
      <c r="I10" s="7" t="s">
        <v>0</v>
      </c>
      <c r="J10" s="7" t="s">
        <v>0</v>
      </c>
      <c r="K10" s="7" t="s">
        <v>0</v>
      </c>
      <c r="L10" s="7" t="s">
        <v>0</v>
      </c>
      <c r="M10" s="7" t="s">
        <v>0</v>
      </c>
      <c r="N10" s="7" t="s">
        <v>0</v>
      </c>
      <c r="O10" s="7" t="s">
        <v>0</v>
      </c>
      <c r="P10" s="7" t="s">
        <v>0</v>
      </c>
      <c r="Q10" s="7" t="s">
        <v>0</v>
      </c>
      <c r="R10" s="7" t="s">
        <v>0</v>
      </c>
      <c r="S10" s="7" t="s">
        <v>0</v>
      </c>
      <c r="T10" s="7" t="s">
        <v>0</v>
      </c>
      <c r="U10" s="7" t="s">
        <v>35</v>
      </c>
      <c r="V10" s="7" t="s">
        <v>0</v>
      </c>
      <c r="W10" s="16" t="str">
        <f>HYPERLINK("http://www.aruplab.com/Testing-Information/resources/HotLines/HotLineDocs/Apr2025QHL/2025.03.07 Apr Quarterly Hotline Inactivations.pdf","H")</f>
        <v>H</v>
      </c>
      <c r="X10" s="7" t="s">
        <v>0</v>
      </c>
      <c r="Y10" s="7" t="s">
        <v>0</v>
      </c>
      <c r="Z10" s="7" t="s">
        <v>0</v>
      </c>
      <c r="AA10" s="8">
        <v>45768</v>
      </c>
    </row>
    <row r="11" spans="1:27" ht="45" x14ac:dyDescent="0.25">
      <c r="A11" s="6" t="s">
        <v>39</v>
      </c>
      <c r="B11" s="6" t="s">
        <v>40</v>
      </c>
      <c r="C11" s="6" t="s">
        <v>41</v>
      </c>
      <c r="D11" s="7" t="s">
        <v>0</v>
      </c>
      <c r="E11" s="7" t="s">
        <v>0</v>
      </c>
      <c r="F11" s="7" t="s">
        <v>0</v>
      </c>
      <c r="G11" s="7" t="s">
        <v>0</v>
      </c>
      <c r="H11" s="7" t="s">
        <v>35</v>
      </c>
      <c r="I11" s="7" t="s">
        <v>0</v>
      </c>
      <c r="J11" s="7" t="s">
        <v>0</v>
      </c>
      <c r="K11" s="7" t="s">
        <v>0</v>
      </c>
      <c r="L11" s="7" t="s">
        <v>0</v>
      </c>
      <c r="M11" s="7" t="s">
        <v>0</v>
      </c>
      <c r="N11" s="7" t="s">
        <v>0</v>
      </c>
      <c r="O11" s="7" t="s">
        <v>0</v>
      </c>
      <c r="P11" s="7" t="s">
        <v>0</v>
      </c>
      <c r="Q11" s="7" t="s">
        <v>0</v>
      </c>
      <c r="R11" s="7" t="s">
        <v>0</v>
      </c>
      <c r="S11" s="7" t="s">
        <v>0</v>
      </c>
      <c r="T11" s="7" t="s">
        <v>0</v>
      </c>
      <c r="U11" s="7" t="s">
        <v>0</v>
      </c>
      <c r="V11" s="7" t="s">
        <v>0</v>
      </c>
      <c r="W11" s="16" t="str">
        <f>HYPERLINK("http://www.aruplab.com/Testing-Information/resources/HotLines/HotLineDocs/Apr2025QHL/0020728.pdf","H")</f>
        <v>H</v>
      </c>
      <c r="X11" s="7" t="s">
        <v>0</v>
      </c>
      <c r="Y11" s="7" t="s">
        <v>0</v>
      </c>
      <c r="Z11" s="7" t="s">
        <v>0</v>
      </c>
      <c r="AA11" s="8">
        <v>45768</v>
      </c>
    </row>
    <row r="12" spans="1:27" x14ac:dyDescent="0.25">
      <c r="A12" s="6" t="s">
        <v>42</v>
      </c>
      <c r="B12" s="6" t="s">
        <v>43</v>
      </c>
      <c r="C12" s="6" t="s">
        <v>44</v>
      </c>
      <c r="D12" s="7" t="s">
        <v>0</v>
      </c>
      <c r="E12" s="7" t="s">
        <v>0</v>
      </c>
      <c r="F12" s="7" t="s">
        <v>35</v>
      </c>
      <c r="G12" s="7" t="s">
        <v>35</v>
      </c>
      <c r="H12" s="7" t="s">
        <v>0</v>
      </c>
      <c r="I12" s="7" t="s">
        <v>35</v>
      </c>
      <c r="J12" s="7" t="s">
        <v>35</v>
      </c>
      <c r="K12" s="7" t="s">
        <v>35</v>
      </c>
      <c r="L12" s="7" t="s">
        <v>0</v>
      </c>
      <c r="M12" s="7" t="s">
        <v>0</v>
      </c>
      <c r="N12" s="7" t="s">
        <v>0</v>
      </c>
      <c r="O12" s="7" t="s">
        <v>0</v>
      </c>
      <c r="P12" s="7" t="s">
        <v>0</v>
      </c>
      <c r="Q12" s="7" t="s">
        <v>35</v>
      </c>
      <c r="R12" s="7" t="s">
        <v>0</v>
      </c>
      <c r="S12" s="7" t="s">
        <v>0</v>
      </c>
      <c r="T12" s="7" t="s">
        <v>0</v>
      </c>
      <c r="U12" s="7" t="s">
        <v>0</v>
      </c>
      <c r="V12" s="7" t="s">
        <v>0</v>
      </c>
      <c r="W12" s="16" t="str">
        <f>HYPERLINK("http://www.aruplab.com/Testing-Information/resources/HotLines/HotLineDocs/Apr2025QHL/0020763.pdf","H")</f>
        <v>H</v>
      </c>
      <c r="X12" s="16" t="str">
        <f>HYPERLINK("http://www.aruplab.com/Testing-Information/resources/HotLines/TDMix/Apr2025QHL/0020763.xlsx","T")</f>
        <v>T</v>
      </c>
      <c r="Y12" s="16" t="str">
        <f>HYPERLINK("http://www.aruplab.com/Testing-Information/resources/HotLines/Sample_Reports/Apr2025QHL/0020763_Procalcitonin_PCT.pdf","E")</f>
        <v>E</v>
      </c>
      <c r="Z12" s="7" t="s">
        <v>0</v>
      </c>
      <c r="AA12" s="8">
        <v>45768</v>
      </c>
    </row>
    <row r="13" spans="1:27" ht="45" x14ac:dyDescent="0.25">
      <c r="A13" s="6" t="s">
        <v>45</v>
      </c>
      <c r="B13" s="6" t="s">
        <v>46</v>
      </c>
      <c r="C13" s="6" t="s">
        <v>47</v>
      </c>
      <c r="D13" s="7" t="s">
        <v>0</v>
      </c>
      <c r="E13" s="7" t="s">
        <v>0</v>
      </c>
      <c r="F13" s="7" t="s">
        <v>0</v>
      </c>
      <c r="G13" s="7" t="s">
        <v>0</v>
      </c>
      <c r="H13" s="7" t="s">
        <v>0</v>
      </c>
      <c r="I13" s="7" t="s">
        <v>0</v>
      </c>
      <c r="J13" s="7" t="s">
        <v>35</v>
      </c>
      <c r="K13" s="7" t="s">
        <v>0</v>
      </c>
      <c r="L13" s="7" t="s">
        <v>0</v>
      </c>
      <c r="M13" s="7" t="s">
        <v>0</v>
      </c>
      <c r="N13" s="7" t="s">
        <v>0</v>
      </c>
      <c r="O13" s="7" t="s">
        <v>0</v>
      </c>
      <c r="P13" s="7" t="s">
        <v>0</v>
      </c>
      <c r="Q13" s="7" t="s">
        <v>35</v>
      </c>
      <c r="R13" s="7" t="s">
        <v>0</v>
      </c>
      <c r="S13" s="7" t="s">
        <v>0</v>
      </c>
      <c r="T13" s="7" t="s">
        <v>0</v>
      </c>
      <c r="U13" s="7" t="s">
        <v>0</v>
      </c>
      <c r="V13" s="7" t="s">
        <v>0</v>
      </c>
      <c r="W13" s="16" t="str">
        <f>HYPERLINK("http://www.aruplab.com/Testing-Information/resources/HotLines/HotLineDocs/Apr2025QHL/0050162.pdf","H")</f>
        <v>H</v>
      </c>
      <c r="X13" s="16" t="str">
        <f>HYPERLINK("http://www.aruplab.com/Testing-Information/resources/HotLines/TDMix/Apr2025QHL/0050162.xlsx","T")</f>
        <v>T</v>
      </c>
      <c r="Y13" s="7" t="s">
        <v>0</v>
      </c>
      <c r="Z13" s="7" t="s">
        <v>0</v>
      </c>
      <c r="AA13" s="8">
        <v>45768</v>
      </c>
    </row>
    <row r="14" spans="1:27" ht="30" x14ac:dyDescent="0.25">
      <c r="A14" s="6" t="s">
        <v>48</v>
      </c>
      <c r="B14" s="6" t="s">
        <v>49</v>
      </c>
      <c r="C14" s="6" t="s">
        <v>50</v>
      </c>
      <c r="D14" s="7" t="s">
        <v>0</v>
      </c>
      <c r="E14" s="7" t="s">
        <v>0</v>
      </c>
      <c r="F14" s="7" t="s">
        <v>0</v>
      </c>
      <c r="G14" s="7" t="s">
        <v>0</v>
      </c>
      <c r="H14" s="7" t="s">
        <v>0</v>
      </c>
      <c r="I14" s="7" t="s">
        <v>0</v>
      </c>
      <c r="J14" s="7" t="s">
        <v>0</v>
      </c>
      <c r="K14" s="7" t="s">
        <v>35</v>
      </c>
      <c r="L14" s="7" t="s">
        <v>0</v>
      </c>
      <c r="M14" s="7" t="s">
        <v>0</v>
      </c>
      <c r="N14" s="7" t="s">
        <v>0</v>
      </c>
      <c r="O14" s="7" t="s">
        <v>0</v>
      </c>
      <c r="P14" s="7" t="s">
        <v>0</v>
      </c>
      <c r="Q14" s="7" t="s">
        <v>35</v>
      </c>
      <c r="R14" s="7" t="s">
        <v>0</v>
      </c>
      <c r="S14" s="7" t="s">
        <v>0</v>
      </c>
      <c r="T14" s="7" t="s">
        <v>0</v>
      </c>
      <c r="U14" s="7" t="s">
        <v>0</v>
      </c>
      <c r="V14" s="7" t="s">
        <v>0</v>
      </c>
      <c r="W14" s="16" t="str">
        <f>HYPERLINK("http://www.aruplab.com/Testing-Information/resources/HotLines/HotLineDocs/Apr2025QHL/0050167.pdf","H")</f>
        <v>H</v>
      </c>
      <c r="X14" s="16" t="str">
        <f>HYPERLINK("http://www.aruplab.com/Testing-Information/resources/HotLines/TDMix/Apr2025QHL/0050167.xlsx","T")</f>
        <v>T</v>
      </c>
      <c r="Y14" s="16" t="str">
        <f>HYPERLINK("http://www.aruplab.com/Testing-Information/resources/HotLines/Sample_Reports/Apr2025QHL/0050167_Varicella-Zoster Virus Antibody IgG_VZE.pdf","E")</f>
        <v>E</v>
      </c>
      <c r="Z14" s="7" t="s">
        <v>0</v>
      </c>
      <c r="AA14" s="8">
        <v>45768</v>
      </c>
    </row>
    <row r="15" spans="1:27" ht="30" x14ac:dyDescent="0.25">
      <c r="A15" s="6" t="s">
        <v>51</v>
      </c>
      <c r="B15" s="6" t="s">
        <v>52</v>
      </c>
      <c r="C15" s="6" t="s">
        <v>53</v>
      </c>
      <c r="D15" s="7" t="s">
        <v>0</v>
      </c>
      <c r="E15" s="7" t="s">
        <v>0</v>
      </c>
      <c r="F15" s="7" t="s">
        <v>0</v>
      </c>
      <c r="G15" s="7" t="s">
        <v>0</v>
      </c>
      <c r="H15" s="7" t="s">
        <v>0</v>
      </c>
      <c r="I15" s="7" t="s">
        <v>0</v>
      </c>
      <c r="J15" s="7" t="s">
        <v>0</v>
      </c>
      <c r="K15" s="7" t="s">
        <v>35</v>
      </c>
      <c r="L15" s="7" t="s">
        <v>0</v>
      </c>
      <c r="M15" s="7" t="s">
        <v>0</v>
      </c>
      <c r="N15" s="7" t="s">
        <v>0</v>
      </c>
      <c r="O15" s="7" t="s">
        <v>0</v>
      </c>
      <c r="P15" s="7" t="s">
        <v>0</v>
      </c>
      <c r="Q15" s="7" t="s">
        <v>35</v>
      </c>
      <c r="R15" s="7" t="s">
        <v>0</v>
      </c>
      <c r="S15" s="7" t="s">
        <v>0</v>
      </c>
      <c r="T15" s="7" t="s">
        <v>0</v>
      </c>
      <c r="U15" s="7" t="s">
        <v>0</v>
      </c>
      <c r="V15" s="7" t="s">
        <v>0</v>
      </c>
      <c r="W15" s="16" t="str">
        <f>HYPERLINK("http://www.aruplab.com/Testing-Information/resources/HotLines/HotLineDocs/Apr2025QHL/0054444.pdf","H")</f>
        <v>H</v>
      </c>
      <c r="X15" s="16" t="str">
        <f>HYPERLINK("http://www.aruplab.com/Testing-Information/resources/HotLines/TDMix/Apr2025QHL/0054444.xlsx","T")</f>
        <v>T</v>
      </c>
      <c r="Y15" s="16" t="str">
        <f>HYPERLINK("http://www.aruplab.com/Testing-Information/resources/HotLines/Sample_Reports/Apr2025QHL/0054444_Varicella-Zoster Virus Antibody IgG CSF_VZECSF.pdf","E")</f>
        <v>E</v>
      </c>
      <c r="Z15" s="7" t="s">
        <v>0</v>
      </c>
      <c r="AA15" s="8">
        <v>45768</v>
      </c>
    </row>
    <row r="16" spans="1:27" ht="45" x14ac:dyDescent="0.25">
      <c r="A16" s="6" t="s">
        <v>54</v>
      </c>
      <c r="B16" s="6" t="s">
        <v>55</v>
      </c>
      <c r="C16" s="6" t="s">
        <v>56</v>
      </c>
      <c r="D16" s="7" t="s">
        <v>0</v>
      </c>
      <c r="E16" s="7" t="s">
        <v>0</v>
      </c>
      <c r="F16" s="7" t="s">
        <v>0</v>
      </c>
      <c r="G16" s="7" t="s">
        <v>0</v>
      </c>
      <c r="H16" s="7" t="s">
        <v>0</v>
      </c>
      <c r="I16" s="7" t="s">
        <v>0</v>
      </c>
      <c r="J16" s="7" t="s">
        <v>0</v>
      </c>
      <c r="K16" s="7" t="s">
        <v>0</v>
      </c>
      <c r="L16" s="7" t="s">
        <v>0</v>
      </c>
      <c r="M16" s="7" t="s">
        <v>0</v>
      </c>
      <c r="N16" s="7" t="s">
        <v>0</v>
      </c>
      <c r="O16" s="7" t="s">
        <v>0</v>
      </c>
      <c r="P16" s="7" t="s">
        <v>0</v>
      </c>
      <c r="Q16" s="7" t="s">
        <v>0</v>
      </c>
      <c r="R16" s="7" t="s">
        <v>0</v>
      </c>
      <c r="S16" s="7" t="s">
        <v>0</v>
      </c>
      <c r="T16" s="7" t="s">
        <v>0</v>
      </c>
      <c r="U16" s="7" t="s">
        <v>0</v>
      </c>
      <c r="V16" s="7" t="s">
        <v>35</v>
      </c>
      <c r="W16" s="16" t="str">
        <f>HYPERLINK("http://www.aruplab.com/Testing-Information/resources/HotLines/HotLineDocs/Apr2025QHL/2025.03.07 Apr Quarterly Hotline Inactivations.pdf","H")</f>
        <v>H</v>
      </c>
      <c r="X16" s="7" t="s">
        <v>0</v>
      </c>
      <c r="Y16" s="7" t="s">
        <v>0</v>
      </c>
      <c r="Z16" s="7" t="s">
        <v>0</v>
      </c>
      <c r="AA16" s="8">
        <v>45768</v>
      </c>
    </row>
    <row r="17" spans="1:27" ht="60" x14ac:dyDescent="0.25">
      <c r="A17" s="6" t="s">
        <v>57</v>
      </c>
      <c r="B17" s="6" t="s">
        <v>58</v>
      </c>
      <c r="C17" s="6" t="s">
        <v>59</v>
      </c>
      <c r="D17" s="7" t="s">
        <v>0</v>
      </c>
      <c r="E17" s="7" t="s">
        <v>0</v>
      </c>
      <c r="F17" s="7" t="s">
        <v>0</v>
      </c>
      <c r="G17" s="7" t="s">
        <v>0</v>
      </c>
      <c r="H17" s="7" t="s">
        <v>0</v>
      </c>
      <c r="I17" s="7" t="s">
        <v>0</v>
      </c>
      <c r="J17" s="7" t="s">
        <v>0</v>
      </c>
      <c r="K17" s="7" t="s">
        <v>0</v>
      </c>
      <c r="L17" s="7" t="s">
        <v>0</v>
      </c>
      <c r="M17" s="7" t="s">
        <v>0</v>
      </c>
      <c r="N17" s="7" t="s">
        <v>0</v>
      </c>
      <c r="O17" s="7" t="s">
        <v>0</v>
      </c>
      <c r="P17" s="7" t="s">
        <v>0</v>
      </c>
      <c r="Q17" s="7" t="s">
        <v>0</v>
      </c>
      <c r="R17" s="7" t="s">
        <v>0</v>
      </c>
      <c r="S17" s="7" t="s">
        <v>0</v>
      </c>
      <c r="T17" s="7" t="s">
        <v>0</v>
      </c>
      <c r="U17" s="7" t="s">
        <v>0</v>
      </c>
      <c r="V17" s="7" t="s">
        <v>35</v>
      </c>
      <c r="W17" s="16" t="str">
        <f>HYPERLINK("http://www.aruplab.com/Testing-Information/resources/HotLines/HotLineDocs/Apr2025QHL/2025.03.07 Apr Quarterly Hotline Inactivations.pdf","H")</f>
        <v>H</v>
      </c>
      <c r="X17" s="7" t="s">
        <v>0</v>
      </c>
      <c r="Y17" s="7" t="s">
        <v>0</v>
      </c>
      <c r="Z17" s="7" t="s">
        <v>0</v>
      </c>
      <c r="AA17" s="8">
        <v>45768</v>
      </c>
    </row>
    <row r="18" spans="1:27" ht="45" x14ac:dyDescent="0.25">
      <c r="A18" s="6" t="s">
        <v>60</v>
      </c>
      <c r="B18" s="6" t="s">
        <v>61</v>
      </c>
      <c r="C18" s="6" t="s">
        <v>62</v>
      </c>
      <c r="D18" s="7" t="s">
        <v>0</v>
      </c>
      <c r="E18" s="7" t="s">
        <v>0</v>
      </c>
      <c r="F18" s="7" t="s">
        <v>35</v>
      </c>
      <c r="G18" s="7" t="s">
        <v>0</v>
      </c>
      <c r="H18" s="7" t="s">
        <v>0</v>
      </c>
      <c r="I18" s="7" t="s">
        <v>35</v>
      </c>
      <c r="J18" s="7" t="s">
        <v>35</v>
      </c>
      <c r="K18" s="7" t="s">
        <v>0</v>
      </c>
      <c r="L18" s="7" t="s">
        <v>0</v>
      </c>
      <c r="M18" s="7" t="s">
        <v>35</v>
      </c>
      <c r="N18" s="7" t="s">
        <v>0</v>
      </c>
      <c r="O18" s="7" t="s">
        <v>0</v>
      </c>
      <c r="P18" s="7" t="s">
        <v>0</v>
      </c>
      <c r="Q18" s="7" t="s">
        <v>0</v>
      </c>
      <c r="R18" s="7" t="s">
        <v>0</v>
      </c>
      <c r="S18" s="7" t="s">
        <v>0</v>
      </c>
      <c r="T18" s="7" t="s">
        <v>0</v>
      </c>
      <c r="U18" s="7" t="s">
        <v>0</v>
      </c>
      <c r="V18" s="7" t="s">
        <v>0</v>
      </c>
      <c r="W18" s="16" t="str">
        <f>HYPERLINK("http://www.aruplab.com/Testing-Information/resources/HotLines/HotLineDocs/Apr2025QHL/0060071.pdf","H")</f>
        <v>H</v>
      </c>
      <c r="X18" s="16" t="str">
        <f>HYPERLINK("http://www.aruplab.com/Testing-Information/resources/HotLines/TDMix/Apr2025QHL/0060071.xlsx","T")</f>
        <v>T</v>
      </c>
      <c r="Y18" s="16" t="str">
        <f>HYPERLINK("http://www.aruplab.com/Testing-Information/resources/HotLines/Sample_Reports/Apr2025QHL/0060071_Human Herpesvirus 6 (HHV-6A and HHV-6B) by Quantitative PCR_HHV6PCR.pdf","E")</f>
        <v>E</v>
      </c>
      <c r="Z18" s="7" t="s">
        <v>0</v>
      </c>
      <c r="AA18" s="8">
        <v>45768</v>
      </c>
    </row>
    <row r="19" spans="1:27" ht="45" x14ac:dyDescent="0.25">
      <c r="A19" s="6" t="s">
        <v>63</v>
      </c>
      <c r="B19" s="6" t="s">
        <v>64</v>
      </c>
      <c r="C19" s="6" t="s">
        <v>65</v>
      </c>
      <c r="D19" s="7" t="s">
        <v>0</v>
      </c>
      <c r="E19" s="7" t="s">
        <v>0</v>
      </c>
      <c r="F19" s="7" t="s">
        <v>35</v>
      </c>
      <c r="G19" s="7" t="s">
        <v>0</v>
      </c>
      <c r="H19" s="7" t="s">
        <v>0</v>
      </c>
      <c r="I19" s="7" t="s">
        <v>35</v>
      </c>
      <c r="J19" s="7" t="s">
        <v>0</v>
      </c>
      <c r="K19" s="7" t="s">
        <v>0</v>
      </c>
      <c r="L19" s="7" t="s">
        <v>0</v>
      </c>
      <c r="M19" s="7" t="s">
        <v>0</v>
      </c>
      <c r="N19" s="7" t="s">
        <v>0</v>
      </c>
      <c r="O19" s="7" t="s">
        <v>0</v>
      </c>
      <c r="P19" s="7" t="s">
        <v>0</v>
      </c>
      <c r="Q19" s="7" t="s">
        <v>0</v>
      </c>
      <c r="R19" s="7" t="s">
        <v>0</v>
      </c>
      <c r="S19" s="7" t="s">
        <v>0</v>
      </c>
      <c r="T19" s="7" t="s">
        <v>0</v>
      </c>
      <c r="U19" s="7" t="s">
        <v>0</v>
      </c>
      <c r="V19" s="7" t="s">
        <v>0</v>
      </c>
      <c r="W19" s="16" t="str">
        <f>HYPERLINK("http://www.aruplab.com/Testing-Information/resources/HotLines/HotLineDocs/Apr2025QHL/0060152.pdf","H")</f>
        <v>H</v>
      </c>
      <c r="X19" s="7" t="s">
        <v>0</v>
      </c>
      <c r="Y19" s="7" t="s">
        <v>0</v>
      </c>
      <c r="Z19" s="7" t="s">
        <v>0</v>
      </c>
      <c r="AA19" s="8">
        <v>45768</v>
      </c>
    </row>
    <row r="20" spans="1:27" ht="45" x14ac:dyDescent="0.25">
      <c r="A20" s="6" t="s">
        <v>66</v>
      </c>
      <c r="B20" s="6" t="s">
        <v>67</v>
      </c>
      <c r="C20" s="6" t="s">
        <v>68</v>
      </c>
      <c r="D20" s="7" t="s">
        <v>0</v>
      </c>
      <c r="E20" s="7" t="s">
        <v>0</v>
      </c>
      <c r="F20" s="7" t="s">
        <v>0</v>
      </c>
      <c r="G20" s="7" t="s">
        <v>0</v>
      </c>
      <c r="H20" s="7" t="s">
        <v>35</v>
      </c>
      <c r="I20" s="7" t="s">
        <v>0</v>
      </c>
      <c r="J20" s="7" t="s">
        <v>0</v>
      </c>
      <c r="K20" s="7" t="s">
        <v>0</v>
      </c>
      <c r="L20" s="7" t="s">
        <v>0</v>
      </c>
      <c r="M20" s="7" t="s">
        <v>0</v>
      </c>
      <c r="N20" s="7" t="s">
        <v>0</v>
      </c>
      <c r="O20" s="7" t="s">
        <v>0</v>
      </c>
      <c r="P20" s="7" t="s">
        <v>0</v>
      </c>
      <c r="Q20" s="7" t="s">
        <v>0</v>
      </c>
      <c r="R20" s="7" t="s">
        <v>0</v>
      </c>
      <c r="S20" s="7" t="s">
        <v>0</v>
      </c>
      <c r="T20" s="7" t="s">
        <v>0</v>
      </c>
      <c r="U20" s="7" t="s">
        <v>0</v>
      </c>
      <c r="V20" s="7" t="s">
        <v>0</v>
      </c>
      <c r="W20" s="16" t="str">
        <f>HYPERLINK("http://www.aruplab.com/Testing-Information/resources/HotLines/HotLineDocs/Apr2025QHL/0060707.pdf","H")</f>
        <v>H</v>
      </c>
      <c r="X20" s="7" t="s">
        <v>0</v>
      </c>
      <c r="Y20" s="7" t="s">
        <v>0</v>
      </c>
      <c r="Z20" s="7" t="s">
        <v>0</v>
      </c>
      <c r="AA20" s="8">
        <v>45768</v>
      </c>
    </row>
    <row r="21" spans="1:27" ht="120" x14ac:dyDescent="0.25">
      <c r="A21" s="6" t="s">
        <v>69</v>
      </c>
      <c r="B21" s="6" t="s">
        <v>70</v>
      </c>
      <c r="C21" s="6" t="s">
        <v>71</v>
      </c>
      <c r="D21" s="7" t="s">
        <v>0</v>
      </c>
      <c r="E21" s="7" t="s">
        <v>0</v>
      </c>
      <c r="F21" s="7" t="s">
        <v>35</v>
      </c>
      <c r="G21" s="7" t="s">
        <v>0</v>
      </c>
      <c r="H21" s="7" t="s">
        <v>0</v>
      </c>
      <c r="I21" s="7" t="s">
        <v>35</v>
      </c>
      <c r="J21" s="7" t="s">
        <v>0</v>
      </c>
      <c r="K21" s="7" t="s">
        <v>0</v>
      </c>
      <c r="L21" s="7" t="s">
        <v>0</v>
      </c>
      <c r="M21" s="7" t="s">
        <v>0</v>
      </c>
      <c r="N21" s="7" t="s">
        <v>0</v>
      </c>
      <c r="O21" s="7" t="s">
        <v>0</v>
      </c>
      <c r="P21" s="7" t="s">
        <v>0</v>
      </c>
      <c r="Q21" s="7" t="s">
        <v>0</v>
      </c>
      <c r="R21" s="7" t="s">
        <v>0</v>
      </c>
      <c r="S21" s="7" t="s">
        <v>0</v>
      </c>
      <c r="T21" s="7" t="s">
        <v>0</v>
      </c>
      <c r="U21" s="7" t="s">
        <v>0</v>
      </c>
      <c r="V21" s="7" t="s">
        <v>0</v>
      </c>
      <c r="W21" s="16" t="str">
        <f>HYPERLINK("http://www.aruplab.com/Testing-Information/resources/HotLines/HotLineDocs/Apr2025QHL/0060738.pdf","H")</f>
        <v>H</v>
      </c>
      <c r="X21" s="7" t="s">
        <v>0</v>
      </c>
      <c r="Y21" s="7" t="s">
        <v>0</v>
      </c>
      <c r="Z21" s="7" t="s">
        <v>0</v>
      </c>
      <c r="AA21" s="8">
        <v>45768</v>
      </c>
    </row>
    <row r="22" spans="1:27" ht="75" x14ac:dyDescent="0.25">
      <c r="A22" s="6" t="s">
        <v>72</v>
      </c>
      <c r="B22" s="6" t="s">
        <v>73</v>
      </c>
      <c r="C22" s="6" t="s">
        <v>74</v>
      </c>
      <c r="D22" s="7" t="s">
        <v>0</v>
      </c>
      <c r="E22" s="7" t="s">
        <v>0</v>
      </c>
      <c r="F22" s="7" t="s">
        <v>0</v>
      </c>
      <c r="G22" s="7" t="s">
        <v>0</v>
      </c>
      <c r="H22" s="7" t="s">
        <v>0</v>
      </c>
      <c r="I22" s="7" t="s">
        <v>0</v>
      </c>
      <c r="J22" s="7" t="s">
        <v>0</v>
      </c>
      <c r="K22" s="7" t="s">
        <v>0</v>
      </c>
      <c r="L22" s="7" t="s">
        <v>0</v>
      </c>
      <c r="M22" s="7" t="s">
        <v>0</v>
      </c>
      <c r="N22" s="7" t="s">
        <v>0</v>
      </c>
      <c r="O22" s="7" t="s">
        <v>0</v>
      </c>
      <c r="P22" s="7" t="s">
        <v>0</v>
      </c>
      <c r="Q22" s="7" t="s">
        <v>0</v>
      </c>
      <c r="R22" s="7" t="s">
        <v>0</v>
      </c>
      <c r="S22" s="7" t="s">
        <v>0</v>
      </c>
      <c r="T22" s="7" t="s">
        <v>0</v>
      </c>
      <c r="U22" s="7" t="s">
        <v>35</v>
      </c>
      <c r="V22" s="7" t="s">
        <v>0</v>
      </c>
      <c r="W22" s="16" t="str">
        <f>HYPERLINK("http://www.aruplab.com/Testing-Information/resources/HotLines/HotLineDocs/Apr2025QHL/2025.03.07 Apr Quarterly Hotline Inactivations.pdf","H")</f>
        <v>H</v>
      </c>
      <c r="X22" s="7" t="s">
        <v>0</v>
      </c>
      <c r="Y22" s="7" t="s">
        <v>0</v>
      </c>
      <c r="Z22" s="7" t="s">
        <v>0</v>
      </c>
      <c r="AA22" s="8">
        <v>45768</v>
      </c>
    </row>
    <row r="23" spans="1:27" ht="30" x14ac:dyDescent="0.25">
      <c r="A23" s="6" t="s">
        <v>75</v>
      </c>
      <c r="B23" s="6" t="s">
        <v>76</v>
      </c>
      <c r="C23" s="6" t="s">
        <v>77</v>
      </c>
      <c r="D23" s="7" t="s">
        <v>0</v>
      </c>
      <c r="E23" s="7" t="s">
        <v>0</v>
      </c>
      <c r="F23" s="7" t="s">
        <v>35</v>
      </c>
      <c r="G23" s="7" t="s">
        <v>0</v>
      </c>
      <c r="H23" s="7" t="s">
        <v>0</v>
      </c>
      <c r="I23" s="7" t="s">
        <v>0</v>
      </c>
      <c r="J23" s="7" t="s">
        <v>0</v>
      </c>
      <c r="K23" s="7" t="s">
        <v>0</v>
      </c>
      <c r="L23" s="7" t="s">
        <v>0</v>
      </c>
      <c r="M23" s="7" t="s">
        <v>0</v>
      </c>
      <c r="N23" s="7" t="s">
        <v>0</v>
      </c>
      <c r="O23" s="7" t="s">
        <v>0</v>
      </c>
      <c r="P23" s="7" t="s">
        <v>0</v>
      </c>
      <c r="Q23" s="7" t="s">
        <v>0</v>
      </c>
      <c r="R23" s="7" t="s">
        <v>0</v>
      </c>
      <c r="S23" s="7" t="s">
        <v>0</v>
      </c>
      <c r="T23" s="7" t="s">
        <v>0</v>
      </c>
      <c r="U23" s="7" t="s">
        <v>0</v>
      </c>
      <c r="V23" s="7" t="s">
        <v>0</v>
      </c>
      <c r="W23" s="16" t="str">
        <f>HYPERLINK("http://www.aruplab.com/Testing-Information/resources/HotLines/HotLineDocs/Apr2025QHL/0080420.pdf","H")</f>
        <v>H</v>
      </c>
      <c r="X23" s="7" t="s">
        <v>0</v>
      </c>
      <c r="Y23" s="7" t="s">
        <v>0</v>
      </c>
      <c r="Z23" s="7" t="s">
        <v>0</v>
      </c>
      <c r="AA23" s="8">
        <v>45768</v>
      </c>
    </row>
    <row r="24" spans="1:27" ht="30" x14ac:dyDescent="0.25">
      <c r="A24" s="6" t="s">
        <v>78</v>
      </c>
      <c r="B24" s="6" t="s">
        <v>79</v>
      </c>
      <c r="C24" s="6" t="s">
        <v>80</v>
      </c>
      <c r="D24" s="7" t="s">
        <v>0</v>
      </c>
      <c r="E24" s="7" t="s">
        <v>0</v>
      </c>
      <c r="F24" s="7" t="s">
        <v>35</v>
      </c>
      <c r="G24" s="7" t="s">
        <v>0</v>
      </c>
      <c r="H24" s="7" t="s">
        <v>0</v>
      </c>
      <c r="I24" s="7" t="s">
        <v>0</v>
      </c>
      <c r="J24" s="7" t="s">
        <v>0</v>
      </c>
      <c r="K24" s="7" t="s">
        <v>0</v>
      </c>
      <c r="L24" s="7" t="s">
        <v>0</v>
      </c>
      <c r="M24" s="7" t="s">
        <v>0</v>
      </c>
      <c r="N24" s="7" t="s">
        <v>0</v>
      </c>
      <c r="O24" s="7" t="s">
        <v>0</v>
      </c>
      <c r="P24" s="7" t="s">
        <v>0</v>
      </c>
      <c r="Q24" s="7" t="s">
        <v>0</v>
      </c>
      <c r="R24" s="7" t="s">
        <v>0</v>
      </c>
      <c r="S24" s="7" t="s">
        <v>0</v>
      </c>
      <c r="T24" s="7" t="s">
        <v>0</v>
      </c>
      <c r="U24" s="7" t="s">
        <v>0</v>
      </c>
      <c r="V24" s="7" t="s">
        <v>0</v>
      </c>
      <c r="W24" s="16" t="str">
        <f>HYPERLINK("http://www.aruplab.com/Testing-Information/resources/HotLines/HotLineDocs/Apr2025QHL/0080421.pdf","H")</f>
        <v>H</v>
      </c>
      <c r="X24" s="7" t="s">
        <v>0</v>
      </c>
      <c r="Y24" s="7" t="s">
        <v>0</v>
      </c>
      <c r="Z24" s="7" t="s">
        <v>0</v>
      </c>
      <c r="AA24" s="8">
        <v>45768</v>
      </c>
    </row>
    <row r="25" spans="1:27" ht="30" x14ac:dyDescent="0.25">
      <c r="A25" s="6" t="s">
        <v>81</v>
      </c>
      <c r="B25" s="6" t="s">
        <v>82</v>
      </c>
      <c r="C25" s="6" t="s">
        <v>83</v>
      </c>
      <c r="D25" s="7" t="s">
        <v>0</v>
      </c>
      <c r="E25" s="7" t="s">
        <v>0</v>
      </c>
      <c r="F25" s="7" t="s">
        <v>35</v>
      </c>
      <c r="G25" s="7" t="s">
        <v>0</v>
      </c>
      <c r="H25" s="7" t="s">
        <v>0</v>
      </c>
      <c r="I25" s="7" t="s">
        <v>0</v>
      </c>
      <c r="J25" s="7" t="s">
        <v>0</v>
      </c>
      <c r="K25" s="7" t="s">
        <v>0</v>
      </c>
      <c r="L25" s="7" t="s">
        <v>0</v>
      </c>
      <c r="M25" s="7" t="s">
        <v>0</v>
      </c>
      <c r="N25" s="7" t="s">
        <v>0</v>
      </c>
      <c r="O25" s="7" t="s">
        <v>0</v>
      </c>
      <c r="P25" s="7" t="s">
        <v>0</v>
      </c>
      <c r="Q25" s="7" t="s">
        <v>0</v>
      </c>
      <c r="R25" s="7" t="s">
        <v>0</v>
      </c>
      <c r="S25" s="7" t="s">
        <v>0</v>
      </c>
      <c r="T25" s="7" t="s">
        <v>0</v>
      </c>
      <c r="U25" s="7" t="s">
        <v>0</v>
      </c>
      <c r="V25" s="7" t="s">
        <v>0</v>
      </c>
      <c r="W25" s="16" t="str">
        <f>HYPERLINK("http://www.aruplab.com/Testing-Information/resources/HotLines/HotLineDocs/Apr2025QHL/0080422.pdf","H")</f>
        <v>H</v>
      </c>
      <c r="X25" s="7" t="s">
        <v>0</v>
      </c>
      <c r="Y25" s="7" t="s">
        <v>0</v>
      </c>
      <c r="Z25" s="7" t="s">
        <v>0</v>
      </c>
      <c r="AA25" s="8">
        <v>45768</v>
      </c>
    </row>
    <row r="26" spans="1:27" ht="60" x14ac:dyDescent="0.25">
      <c r="A26" s="6" t="s">
        <v>84</v>
      </c>
      <c r="B26" s="6" t="s">
        <v>85</v>
      </c>
      <c r="C26" s="6" t="s">
        <v>86</v>
      </c>
      <c r="D26" s="7" t="s">
        <v>0</v>
      </c>
      <c r="E26" s="7" t="s">
        <v>0</v>
      </c>
      <c r="F26" s="7" t="s">
        <v>35</v>
      </c>
      <c r="G26" s="7" t="s">
        <v>0</v>
      </c>
      <c r="H26" s="7" t="s">
        <v>0</v>
      </c>
      <c r="I26" s="7" t="s">
        <v>0</v>
      </c>
      <c r="J26" s="7" t="s">
        <v>0</v>
      </c>
      <c r="K26" s="7" t="s">
        <v>0</v>
      </c>
      <c r="L26" s="7" t="s">
        <v>0</v>
      </c>
      <c r="M26" s="7" t="s">
        <v>0</v>
      </c>
      <c r="N26" s="7" t="s">
        <v>0</v>
      </c>
      <c r="O26" s="7" t="s">
        <v>0</v>
      </c>
      <c r="P26" s="7" t="s">
        <v>0</v>
      </c>
      <c r="Q26" s="7" t="s">
        <v>0</v>
      </c>
      <c r="R26" s="7" t="s">
        <v>0</v>
      </c>
      <c r="S26" s="7" t="s">
        <v>0</v>
      </c>
      <c r="T26" s="7" t="s">
        <v>0</v>
      </c>
      <c r="U26" s="7" t="s">
        <v>0</v>
      </c>
      <c r="V26" s="7" t="s">
        <v>0</v>
      </c>
      <c r="W26" s="16" t="str">
        <f>HYPERLINK("http://www.aruplab.com/Testing-Information/resources/HotLines/HotLineDocs/Apr2025QHL/0080470.pdf","H")</f>
        <v>H</v>
      </c>
      <c r="X26" s="7" t="s">
        <v>0</v>
      </c>
      <c r="Y26" s="7" t="s">
        <v>0</v>
      </c>
      <c r="Z26" s="7" t="s">
        <v>0</v>
      </c>
      <c r="AA26" s="8">
        <v>45768</v>
      </c>
    </row>
    <row r="27" spans="1:27" x14ac:dyDescent="0.25">
      <c r="A27" s="6" t="s">
        <v>87</v>
      </c>
      <c r="B27" s="6" t="s">
        <v>88</v>
      </c>
      <c r="C27" s="6" t="s">
        <v>89</v>
      </c>
      <c r="D27" s="7" t="s">
        <v>0</v>
      </c>
      <c r="E27" s="7" t="s">
        <v>0</v>
      </c>
      <c r="F27" s="7" t="s">
        <v>35</v>
      </c>
      <c r="G27" s="7" t="s">
        <v>0</v>
      </c>
      <c r="H27" s="7" t="s">
        <v>0</v>
      </c>
      <c r="I27" s="7" t="s">
        <v>0</v>
      </c>
      <c r="J27" s="7" t="s">
        <v>35</v>
      </c>
      <c r="K27" s="7" t="s">
        <v>0</v>
      </c>
      <c r="L27" s="7" t="s">
        <v>0</v>
      </c>
      <c r="M27" s="7" t="s">
        <v>0</v>
      </c>
      <c r="N27" s="7" t="s">
        <v>0</v>
      </c>
      <c r="O27" s="7" t="s">
        <v>0</v>
      </c>
      <c r="P27" s="7" t="s">
        <v>0</v>
      </c>
      <c r="Q27" s="7" t="s">
        <v>0</v>
      </c>
      <c r="R27" s="7" t="s">
        <v>0</v>
      </c>
      <c r="S27" s="7" t="s">
        <v>0</v>
      </c>
      <c r="T27" s="7" t="s">
        <v>0</v>
      </c>
      <c r="U27" s="7" t="s">
        <v>0</v>
      </c>
      <c r="V27" s="7" t="s">
        <v>0</v>
      </c>
      <c r="W27" s="16" t="str">
        <f>HYPERLINK("http://www.aruplab.com/Testing-Information/resources/HotLines/HotLineDocs/Apr2025QHL/0081123.pdf","H")</f>
        <v>H</v>
      </c>
      <c r="X27" s="7" t="s">
        <v>0</v>
      </c>
      <c r="Y27" s="16" t="str">
        <f>HYPERLINK("http://www.aruplab.com/Testing-Information/resources/HotLines/Sample_Reports/Apr2025QHL/0081123_Vitamin B2 Riboflavin_ VITA B2.pdf","E")</f>
        <v>E</v>
      </c>
      <c r="Z27" s="7" t="s">
        <v>0</v>
      </c>
      <c r="AA27" s="8">
        <v>45768</v>
      </c>
    </row>
    <row r="28" spans="1:27" ht="60" x14ac:dyDescent="0.25">
      <c r="A28" s="6" t="s">
        <v>90</v>
      </c>
      <c r="B28" s="6" t="s">
        <v>91</v>
      </c>
      <c r="C28" s="6" t="s">
        <v>92</v>
      </c>
      <c r="D28" s="7" t="s">
        <v>0</v>
      </c>
      <c r="E28" s="7" t="s">
        <v>0</v>
      </c>
      <c r="F28" s="7" t="s">
        <v>0</v>
      </c>
      <c r="G28" s="7" t="s">
        <v>0</v>
      </c>
      <c r="H28" s="7" t="s">
        <v>0</v>
      </c>
      <c r="I28" s="7" t="s">
        <v>0</v>
      </c>
      <c r="J28" s="7" t="s">
        <v>0</v>
      </c>
      <c r="K28" s="7" t="s">
        <v>0</v>
      </c>
      <c r="L28" s="7" t="s">
        <v>0</v>
      </c>
      <c r="M28" s="7" t="s">
        <v>0</v>
      </c>
      <c r="N28" s="7" t="s">
        <v>0</v>
      </c>
      <c r="O28" s="7" t="s">
        <v>0</v>
      </c>
      <c r="P28" s="7" t="s">
        <v>0</v>
      </c>
      <c r="Q28" s="7" t="s">
        <v>0</v>
      </c>
      <c r="R28" s="7" t="s">
        <v>0</v>
      </c>
      <c r="S28" s="7" t="s">
        <v>0</v>
      </c>
      <c r="T28" s="7" t="s">
        <v>0</v>
      </c>
      <c r="U28" s="7" t="s">
        <v>35</v>
      </c>
      <c r="V28" s="7" t="s">
        <v>0</v>
      </c>
      <c r="W28" s="16" t="str">
        <f>HYPERLINK("http://www.aruplab.com/Testing-Information/resources/HotLines/HotLineDocs/Apr2025QHL/2025.03.07 Apr Quarterly Hotline Inactivations.pdf","H")</f>
        <v>H</v>
      </c>
      <c r="X28" s="7" t="s">
        <v>0</v>
      </c>
      <c r="Y28" s="7" t="s">
        <v>0</v>
      </c>
      <c r="Z28" s="7" t="s">
        <v>0</v>
      </c>
      <c r="AA28" s="8">
        <v>45768</v>
      </c>
    </row>
    <row r="29" spans="1:27" ht="60" x14ac:dyDescent="0.25">
      <c r="A29" s="6" t="s">
        <v>93</v>
      </c>
      <c r="B29" s="6" t="s">
        <v>94</v>
      </c>
      <c r="C29" s="6" t="s">
        <v>95</v>
      </c>
      <c r="D29" s="7" t="s">
        <v>0</v>
      </c>
      <c r="E29" s="7" t="s">
        <v>0</v>
      </c>
      <c r="F29" s="7" t="s">
        <v>0</v>
      </c>
      <c r="G29" s="7" t="s">
        <v>0</v>
      </c>
      <c r="H29" s="7" t="s">
        <v>0</v>
      </c>
      <c r="I29" s="7" t="s">
        <v>0</v>
      </c>
      <c r="J29" s="7" t="s">
        <v>0</v>
      </c>
      <c r="K29" s="7" t="s">
        <v>0</v>
      </c>
      <c r="L29" s="7" t="s">
        <v>0</v>
      </c>
      <c r="M29" s="7" t="s">
        <v>0</v>
      </c>
      <c r="N29" s="7" t="s">
        <v>0</v>
      </c>
      <c r="O29" s="7" t="s">
        <v>0</v>
      </c>
      <c r="P29" s="7" t="s">
        <v>0</v>
      </c>
      <c r="Q29" s="7" t="s">
        <v>0</v>
      </c>
      <c r="R29" s="7" t="s">
        <v>0</v>
      </c>
      <c r="S29" s="7" t="s">
        <v>0</v>
      </c>
      <c r="T29" s="7" t="s">
        <v>0</v>
      </c>
      <c r="U29" s="7" t="s">
        <v>35</v>
      </c>
      <c r="V29" s="7" t="s">
        <v>0</v>
      </c>
      <c r="W29" s="16" t="str">
        <f>HYPERLINK("http://www.aruplab.com/Testing-Information/resources/HotLines/HotLineDocs/Apr2025QHL/2025.03.07 Apr Quarterly Hotline Inactivations.pdf","H")</f>
        <v>H</v>
      </c>
      <c r="X29" s="7" t="s">
        <v>0</v>
      </c>
      <c r="Y29" s="7" t="s">
        <v>0</v>
      </c>
      <c r="Z29" s="7" t="s">
        <v>0</v>
      </c>
      <c r="AA29" s="8">
        <v>45768</v>
      </c>
    </row>
    <row r="30" spans="1:27" ht="60" x14ac:dyDescent="0.25">
      <c r="A30" s="6" t="s">
        <v>96</v>
      </c>
      <c r="B30" s="6" t="s">
        <v>97</v>
      </c>
      <c r="C30" s="6" t="s">
        <v>98</v>
      </c>
      <c r="D30" s="7" t="s">
        <v>0</v>
      </c>
      <c r="E30" s="7" t="s">
        <v>0</v>
      </c>
      <c r="F30" s="7" t="s">
        <v>0</v>
      </c>
      <c r="G30" s="7" t="s">
        <v>0</v>
      </c>
      <c r="H30" s="7" t="s">
        <v>0</v>
      </c>
      <c r="I30" s="7" t="s">
        <v>0</v>
      </c>
      <c r="J30" s="7" t="s">
        <v>0</v>
      </c>
      <c r="K30" s="7" t="s">
        <v>0</v>
      </c>
      <c r="L30" s="7" t="s">
        <v>0</v>
      </c>
      <c r="M30" s="7" t="s">
        <v>0</v>
      </c>
      <c r="N30" s="7" t="s">
        <v>0</v>
      </c>
      <c r="O30" s="7" t="s">
        <v>0</v>
      </c>
      <c r="P30" s="7" t="s">
        <v>0</v>
      </c>
      <c r="Q30" s="7" t="s">
        <v>0</v>
      </c>
      <c r="R30" s="7" t="s">
        <v>0</v>
      </c>
      <c r="S30" s="7" t="s">
        <v>0</v>
      </c>
      <c r="T30" s="7" t="s">
        <v>0</v>
      </c>
      <c r="U30" s="7" t="s">
        <v>35</v>
      </c>
      <c r="V30" s="7" t="s">
        <v>0</v>
      </c>
      <c r="W30" s="16" t="str">
        <f>HYPERLINK("http://www.aruplab.com/Testing-Information/resources/HotLines/HotLineDocs/Apr2025QHL/2025.03.07 Apr Quarterly Hotline Inactivations.pdf","H")</f>
        <v>H</v>
      </c>
      <c r="X30" s="7" t="s">
        <v>0</v>
      </c>
      <c r="Y30" s="7" t="s">
        <v>0</v>
      </c>
      <c r="Z30" s="7" t="s">
        <v>0</v>
      </c>
      <c r="AA30" s="8">
        <v>45768</v>
      </c>
    </row>
    <row r="31" spans="1:27" ht="45" x14ac:dyDescent="0.25">
      <c r="A31" s="6" t="s">
        <v>99</v>
      </c>
      <c r="B31" s="6" t="s">
        <v>100</v>
      </c>
      <c r="C31" s="6" t="s">
        <v>101</v>
      </c>
      <c r="D31" s="7" t="s">
        <v>0</v>
      </c>
      <c r="E31" s="7" t="s">
        <v>0</v>
      </c>
      <c r="F31" s="7" t="s">
        <v>0</v>
      </c>
      <c r="G31" s="7" t="s">
        <v>0</v>
      </c>
      <c r="H31" s="7" t="s">
        <v>35</v>
      </c>
      <c r="I31" s="7" t="s">
        <v>0</v>
      </c>
      <c r="J31" s="7" t="s">
        <v>0</v>
      </c>
      <c r="K31" s="7" t="s">
        <v>0</v>
      </c>
      <c r="L31" s="7" t="s">
        <v>0</v>
      </c>
      <c r="M31" s="7" t="s">
        <v>0</v>
      </c>
      <c r="N31" s="7" t="s">
        <v>0</v>
      </c>
      <c r="O31" s="7" t="s">
        <v>0</v>
      </c>
      <c r="P31" s="7" t="s">
        <v>0</v>
      </c>
      <c r="Q31" s="7" t="s">
        <v>0</v>
      </c>
      <c r="R31" s="7" t="s">
        <v>0</v>
      </c>
      <c r="S31" s="7" t="s">
        <v>0</v>
      </c>
      <c r="T31" s="7" t="s">
        <v>0</v>
      </c>
      <c r="U31" s="7" t="s">
        <v>0</v>
      </c>
      <c r="V31" s="7" t="s">
        <v>0</v>
      </c>
      <c r="W31" s="16" t="str">
        <f>HYPERLINK("http://www.aruplab.com/Testing-Information/resources/HotLines/HotLineDocs/Apr2025QHL/2002734.pdf","H")</f>
        <v>H</v>
      </c>
      <c r="X31" s="7" t="s">
        <v>0</v>
      </c>
      <c r="Y31" s="7" t="s">
        <v>0</v>
      </c>
      <c r="Z31" s="7" t="s">
        <v>0</v>
      </c>
      <c r="AA31" s="8">
        <v>45768</v>
      </c>
    </row>
    <row r="32" spans="1:27" ht="30" x14ac:dyDescent="0.25">
      <c r="A32" s="6" t="s">
        <v>102</v>
      </c>
      <c r="B32" s="6" t="s">
        <v>103</v>
      </c>
      <c r="C32" s="6" t="s">
        <v>104</v>
      </c>
      <c r="D32" s="7" t="s">
        <v>0</v>
      </c>
      <c r="E32" s="7" t="s">
        <v>0</v>
      </c>
      <c r="F32" s="7" t="s">
        <v>0</v>
      </c>
      <c r="G32" s="7" t="s">
        <v>0</v>
      </c>
      <c r="H32" s="7" t="s">
        <v>35</v>
      </c>
      <c r="I32" s="7" t="s">
        <v>0</v>
      </c>
      <c r="J32" s="7" t="s">
        <v>0</v>
      </c>
      <c r="K32" s="7" t="s">
        <v>0</v>
      </c>
      <c r="L32" s="7" t="s">
        <v>0</v>
      </c>
      <c r="M32" s="7" t="s">
        <v>0</v>
      </c>
      <c r="N32" s="7" t="s">
        <v>0</v>
      </c>
      <c r="O32" s="7" t="s">
        <v>0</v>
      </c>
      <c r="P32" s="7" t="s">
        <v>0</v>
      </c>
      <c r="Q32" s="7" t="s">
        <v>0</v>
      </c>
      <c r="R32" s="7" t="s">
        <v>0</v>
      </c>
      <c r="S32" s="7" t="s">
        <v>0</v>
      </c>
      <c r="T32" s="7" t="s">
        <v>0</v>
      </c>
      <c r="U32" s="7" t="s">
        <v>0</v>
      </c>
      <c r="V32" s="7" t="s">
        <v>0</v>
      </c>
      <c r="W32" s="16" t="str">
        <f>HYPERLINK("http://www.aruplab.com/Testing-Information/resources/HotLines/HotLineDocs/Apr2025QHL/2005736.pdf","H")</f>
        <v>H</v>
      </c>
      <c r="X32" s="7" t="s">
        <v>0</v>
      </c>
      <c r="Y32" s="7" t="s">
        <v>0</v>
      </c>
      <c r="Z32" s="7" t="s">
        <v>0</v>
      </c>
      <c r="AA32" s="8">
        <v>45768</v>
      </c>
    </row>
    <row r="33" spans="1:27" ht="30" x14ac:dyDescent="0.25">
      <c r="A33" s="6" t="s">
        <v>105</v>
      </c>
      <c r="B33" s="6" t="s">
        <v>106</v>
      </c>
      <c r="C33" s="6" t="s">
        <v>107</v>
      </c>
      <c r="D33" s="7" t="s">
        <v>0</v>
      </c>
      <c r="E33" s="7" t="s">
        <v>0</v>
      </c>
      <c r="F33" s="7" t="s">
        <v>35</v>
      </c>
      <c r="G33" s="7" t="s">
        <v>0</v>
      </c>
      <c r="H33" s="7" t="s">
        <v>0</v>
      </c>
      <c r="I33" s="7" t="s">
        <v>0</v>
      </c>
      <c r="J33" s="7" t="s">
        <v>35</v>
      </c>
      <c r="K33" s="7" t="s">
        <v>0</v>
      </c>
      <c r="L33" s="7" t="s">
        <v>0</v>
      </c>
      <c r="M33" s="7" t="s">
        <v>0</v>
      </c>
      <c r="N33" s="7" t="s">
        <v>0</v>
      </c>
      <c r="O33" s="7" t="s">
        <v>0</v>
      </c>
      <c r="P33" s="7" t="s">
        <v>0</v>
      </c>
      <c r="Q33" s="7" t="s">
        <v>0</v>
      </c>
      <c r="R33" s="7" t="s">
        <v>0</v>
      </c>
      <c r="S33" s="7" t="s">
        <v>0</v>
      </c>
      <c r="T33" s="7" t="s">
        <v>0</v>
      </c>
      <c r="U33" s="7" t="s">
        <v>0</v>
      </c>
      <c r="V33" s="7" t="s">
        <v>0</v>
      </c>
      <c r="W33" s="16" t="str">
        <f>HYPERLINK("http://www.aruplab.com/Testing-Information/resources/HotLines/HotLineDocs/Apr2025QHL/2006498.pdf","H")</f>
        <v>H</v>
      </c>
      <c r="X33" s="7" t="s">
        <v>0</v>
      </c>
      <c r="Y33" s="7" t="s">
        <v>0</v>
      </c>
      <c r="Z33" s="7" t="s">
        <v>0</v>
      </c>
      <c r="AA33" s="8">
        <v>45768</v>
      </c>
    </row>
    <row r="34" spans="1:27" ht="60" x14ac:dyDescent="0.25">
      <c r="A34" s="6" t="s">
        <v>108</v>
      </c>
      <c r="B34" s="6" t="s">
        <v>109</v>
      </c>
      <c r="C34" s="6" t="s">
        <v>110</v>
      </c>
      <c r="D34" s="7" t="s">
        <v>0</v>
      </c>
      <c r="E34" s="7" t="s">
        <v>0</v>
      </c>
      <c r="F34" s="7" t="s">
        <v>0</v>
      </c>
      <c r="G34" s="7" t="s">
        <v>0</v>
      </c>
      <c r="H34" s="7" t="s">
        <v>0</v>
      </c>
      <c r="I34" s="7" t="s">
        <v>0</v>
      </c>
      <c r="J34" s="7" t="s">
        <v>0</v>
      </c>
      <c r="K34" s="7" t="s">
        <v>0</v>
      </c>
      <c r="L34" s="7" t="s">
        <v>0</v>
      </c>
      <c r="M34" s="7" t="s">
        <v>0</v>
      </c>
      <c r="N34" s="7" t="s">
        <v>0</v>
      </c>
      <c r="O34" s="7" t="s">
        <v>0</v>
      </c>
      <c r="P34" s="7" t="s">
        <v>0</v>
      </c>
      <c r="Q34" s="7" t="s">
        <v>0</v>
      </c>
      <c r="R34" s="7" t="s">
        <v>0</v>
      </c>
      <c r="S34" s="7" t="s">
        <v>0</v>
      </c>
      <c r="T34" s="7" t="s">
        <v>0</v>
      </c>
      <c r="U34" s="7" t="s">
        <v>0</v>
      </c>
      <c r="V34" s="7" t="s">
        <v>35</v>
      </c>
      <c r="W34" s="16" t="str">
        <f>HYPERLINK("http://www.aruplab.com/Testing-Information/resources/HotLines/HotLineDocs/Apr2025QHL/2025.03.07 Apr Quarterly Hotline Inactivations.pdf","H")</f>
        <v>H</v>
      </c>
      <c r="X34" s="7" t="s">
        <v>0</v>
      </c>
      <c r="Y34" s="7" t="s">
        <v>0</v>
      </c>
      <c r="Z34" s="7" t="s">
        <v>0</v>
      </c>
      <c r="AA34" s="8">
        <v>45768</v>
      </c>
    </row>
    <row r="35" spans="1:27" ht="60" x14ac:dyDescent="0.25">
      <c r="A35" s="6" t="s">
        <v>111</v>
      </c>
      <c r="B35" s="6" t="s">
        <v>112</v>
      </c>
      <c r="C35" s="6" t="s">
        <v>113</v>
      </c>
      <c r="D35" s="7" t="s">
        <v>0</v>
      </c>
      <c r="E35" s="7" t="s">
        <v>0</v>
      </c>
      <c r="F35" s="7" t="s">
        <v>0</v>
      </c>
      <c r="G35" s="7" t="s">
        <v>0</v>
      </c>
      <c r="H35" s="7" t="s">
        <v>0</v>
      </c>
      <c r="I35" s="7" t="s">
        <v>0</v>
      </c>
      <c r="J35" s="7" t="s">
        <v>0</v>
      </c>
      <c r="K35" s="7" t="s">
        <v>0</v>
      </c>
      <c r="L35" s="7" t="s">
        <v>0</v>
      </c>
      <c r="M35" s="7" t="s">
        <v>0</v>
      </c>
      <c r="N35" s="7" t="s">
        <v>0</v>
      </c>
      <c r="O35" s="7" t="s">
        <v>0</v>
      </c>
      <c r="P35" s="7" t="s">
        <v>0</v>
      </c>
      <c r="Q35" s="7" t="s">
        <v>0</v>
      </c>
      <c r="R35" s="7" t="s">
        <v>0</v>
      </c>
      <c r="S35" s="7" t="s">
        <v>0</v>
      </c>
      <c r="T35" s="7" t="s">
        <v>0</v>
      </c>
      <c r="U35" s="7" t="s">
        <v>0</v>
      </c>
      <c r="V35" s="7" t="s">
        <v>35</v>
      </c>
      <c r="W35" s="16" t="str">
        <f>HYPERLINK("http://www.aruplab.com/Testing-Information/resources/HotLines/HotLineDocs/Apr2025QHL/2025.03.07 Apr Quarterly Hotline Inactivations.pdf","H")</f>
        <v>H</v>
      </c>
      <c r="X35" s="7" t="s">
        <v>0</v>
      </c>
      <c r="Y35" s="7" t="s">
        <v>0</v>
      </c>
      <c r="Z35" s="7" t="s">
        <v>0</v>
      </c>
      <c r="AA35" s="8">
        <v>45768</v>
      </c>
    </row>
    <row r="36" spans="1:27" ht="60" x14ac:dyDescent="0.25">
      <c r="A36" s="6" t="s">
        <v>114</v>
      </c>
      <c r="B36" s="6" t="s">
        <v>115</v>
      </c>
      <c r="C36" s="6" t="s">
        <v>116</v>
      </c>
      <c r="D36" s="7" t="s">
        <v>0</v>
      </c>
      <c r="E36" s="7" t="s">
        <v>0</v>
      </c>
      <c r="F36" s="7" t="s">
        <v>0</v>
      </c>
      <c r="G36" s="7" t="s">
        <v>0</v>
      </c>
      <c r="H36" s="7" t="s">
        <v>0</v>
      </c>
      <c r="I36" s="7" t="s">
        <v>0</v>
      </c>
      <c r="J36" s="7" t="s">
        <v>0</v>
      </c>
      <c r="K36" s="7" t="s">
        <v>0</v>
      </c>
      <c r="L36" s="7" t="s">
        <v>0</v>
      </c>
      <c r="M36" s="7" t="s">
        <v>0</v>
      </c>
      <c r="N36" s="7" t="s">
        <v>0</v>
      </c>
      <c r="O36" s="7" t="s">
        <v>0</v>
      </c>
      <c r="P36" s="7" t="s">
        <v>0</v>
      </c>
      <c r="Q36" s="7" t="s">
        <v>0</v>
      </c>
      <c r="R36" s="7" t="s">
        <v>0</v>
      </c>
      <c r="S36" s="7" t="s">
        <v>0</v>
      </c>
      <c r="T36" s="7" t="s">
        <v>0</v>
      </c>
      <c r="U36" s="7" t="s">
        <v>0</v>
      </c>
      <c r="V36" s="7" t="s">
        <v>35</v>
      </c>
      <c r="W36" s="16" t="str">
        <f>HYPERLINK("http://www.aruplab.com/Testing-Information/resources/HotLines/HotLineDocs/Apr2025QHL/2025.03.07 Apr Quarterly Hotline Inactivations.pdf","H")</f>
        <v>H</v>
      </c>
      <c r="X36" s="7" t="s">
        <v>0</v>
      </c>
      <c r="Y36" s="7" t="s">
        <v>0</v>
      </c>
      <c r="Z36" s="7" t="s">
        <v>0</v>
      </c>
      <c r="AA36" s="8">
        <v>45768</v>
      </c>
    </row>
    <row r="37" spans="1:27" ht="60" x14ac:dyDescent="0.25">
      <c r="A37" s="6" t="s">
        <v>117</v>
      </c>
      <c r="B37" s="6" t="s">
        <v>118</v>
      </c>
      <c r="C37" s="6" t="s">
        <v>119</v>
      </c>
      <c r="D37" s="7" t="s">
        <v>0</v>
      </c>
      <c r="E37" s="7" t="s">
        <v>0</v>
      </c>
      <c r="F37" s="7" t="s">
        <v>0</v>
      </c>
      <c r="G37" s="7" t="s">
        <v>0</v>
      </c>
      <c r="H37" s="7" t="s">
        <v>0</v>
      </c>
      <c r="I37" s="7" t="s">
        <v>0</v>
      </c>
      <c r="J37" s="7" t="s">
        <v>0</v>
      </c>
      <c r="K37" s="7" t="s">
        <v>0</v>
      </c>
      <c r="L37" s="7" t="s">
        <v>0</v>
      </c>
      <c r="M37" s="7" t="s">
        <v>0</v>
      </c>
      <c r="N37" s="7" t="s">
        <v>0</v>
      </c>
      <c r="O37" s="7" t="s">
        <v>0</v>
      </c>
      <c r="P37" s="7" t="s">
        <v>0</v>
      </c>
      <c r="Q37" s="7" t="s">
        <v>0</v>
      </c>
      <c r="R37" s="7" t="s">
        <v>0</v>
      </c>
      <c r="S37" s="7" t="s">
        <v>0</v>
      </c>
      <c r="T37" s="7" t="s">
        <v>0</v>
      </c>
      <c r="U37" s="7" t="s">
        <v>0</v>
      </c>
      <c r="V37" s="7" t="s">
        <v>35</v>
      </c>
      <c r="W37" s="16" t="str">
        <f>HYPERLINK("http://www.aruplab.com/Testing-Information/resources/HotLines/HotLineDocs/Apr2025QHL/2025.03.07 Apr Quarterly Hotline Inactivations.pdf","H")</f>
        <v>H</v>
      </c>
      <c r="X37" s="7" t="s">
        <v>0</v>
      </c>
      <c r="Y37" s="7" t="s">
        <v>0</v>
      </c>
      <c r="Z37" s="7" t="s">
        <v>0</v>
      </c>
      <c r="AA37" s="8">
        <v>45768</v>
      </c>
    </row>
    <row r="38" spans="1:27" ht="60" x14ac:dyDescent="0.25">
      <c r="A38" s="6" t="s">
        <v>120</v>
      </c>
      <c r="B38" s="6" t="s">
        <v>121</v>
      </c>
      <c r="C38" s="6" t="s">
        <v>122</v>
      </c>
      <c r="D38" s="7" t="s">
        <v>0</v>
      </c>
      <c r="E38" s="7" t="s">
        <v>0</v>
      </c>
      <c r="F38" s="7" t="s">
        <v>0</v>
      </c>
      <c r="G38" s="7" t="s">
        <v>0</v>
      </c>
      <c r="H38" s="7" t="s">
        <v>0</v>
      </c>
      <c r="I38" s="7" t="s">
        <v>0</v>
      </c>
      <c r="J38" s="7" t="s">
        <v>0</v>
      </c>
      <c r="K38" s="7" t="s">
        <v>0</v>
      </c>
      <c r="L38" s="7" t="s">
        <v>0</v>
      </c>
      <c r="M38" s="7" t="s">
        <v>0</v>
      </c>
      <c r="N38" s="7" t="s">
        <v>0</v>
      </c>
      <c r="O38" s="7" t="s">
        <v>0</v>
      </c>
      <c r="P38" s="7" t="s">
        <v>0</v>
      </c>
      <c r="Q38" s="7" t="s">
        <v>0</v>
      </c>
      <c r="R38" s="7" t="s">
        <v>0</v>
      </c>
      <c r="S38" s="7" t="s">
        <v>0</v>
      </c>
      <c r="T38" s="7" t="s">
        <v>0</v>
      </c>
      <c r="U38" s="7" t="s">
        <v>0</v>
      </c>
      <c r="V38" s="7" t="s">
        <v>35</v>
      </c>
      <c r="W38" s="16" t="str">
        <f>HYPERLINK("http://www.aruplab.com/Testing-Information/resources/HotLines/HotLineDocs/Apr2025QHL/2025.03.07 Apr Quarterly Hotline Inactivations.pdf","H")</f>
        <v>H</v>
      </c>
      <c r="X38" s="7" t="s">
        <v>0</v>
      </c>
      <c r="Y38" s="7" t="s">
        <v>0</v>
      </c>
      <c r="Z38" s="7" t="s">
        <v>0</v>
      </c>
      <c r="AA38" s="8">
        <v>45768</v>
      </c>
    </row>
    <row r="39" spans="1:27" ht="60" x14ac:dyDescent="0.25">
      <c r="A39" s="6" t="s">
        <v>123</v>
      </c>
      <c r="B39" s="6" t="s">
        <v>124</v>
      </c>
      <c r="C39" s="6" t="s">
        <v>125</v>
      </c>
      <c r="D39" s="7" t="s">
        <v>0</v>
      </c>
      <c r="E39" s="7" t="s">
        <v>0</v>
      </c>
      <c r="F39" s="7" t="s">
        <v>0</v>
      </c>
      <c r="G39" s="7" t="s">
        <v>0</v>
      </c>
      <c r="H39" s="7" t="s">
        <v>0</v>
      </c>
      <c r="I39" s="7" t="s">
        <v>0</v>
      </c>
      <c r="J39" s="7" t="s">
        <v>0</v>
      </c>
      <c r="K39" s="7" t="s">
        <v>35</v>
      </c>
      <c r="L39" s="7" t="s">
        <v>0</v>
      </c>
      <c r="M39" s="7" t="s">
        <v>0</v>
      </c>
      <c r="N39" s="7" t="s">
        <v>0</v>
      </c>
      <c r="O39" s="7" t="s">
        <v>0</v>
      </c>
      <c r="P39" s="7" t="s">
        <v>0</v>
      </c>
      <c r="Q39" s="7" t="s">
        <v>35</v>
      </c>
      <c r="R39" s="7" t="s">
        <v>0</v>
      </c>
      <c r="S39" s="7" t="s">
        <v>0</v>
      </c>
      <c r="T39" s="7" t="s">
        <v>0</v>
      </c>
      <c r="U39" s="7" t="s">
        <v>0</v>
      </c>
      <c r="V39" s="7" t="s">
        <v>0</v>
      </c>
      <c r="W39" s="16" t="str">
        <f>HYPERLINK("http://www.aruplab.com/Testing-Information/resources/HotLines/HotLineDocs/Apr2025QHL/2011375.pdf","H")</f>
        <v>H</v>
      </c>
      <c r="X39" s="16" t="str">
        <f>HYPERLINK("http://www.aruplab.com/Testing-Information/resources/HotLines/TDMix/Apr2025QHL/2011375.xlsx","T")</f>
        <v>T</v>
      </c>
      <c r="Y39" s="16" t="str">
        <f>HYPERLINK("http://www.aruplab.com/Testing-Information/resources/HotLines/Sample_Reports/Apr2025QHL/2011375_Occupation Screen MMRVZV Antibody Assessment Panel IgG_MMRV PAN.pdf","E")</f>
        <v>E</v>
      </c>
      <c r="Z39" s="7" t="s">
        <v>0</v>
      </c>
      <c r="AA39" s="8">
        <v>45768</v>
      </c>
    </row>
    <row r="40" spans="1:27" ht="60" x14ac:dyDescent="0.25">
      <c r="A40" s="6" t="s">
        <v>126</v>
      </c>
      <c r="B40" s="6" t="s">
        <v>127</v>
      </c>
      <c r="C40" s="6" t="s">
        <v>128</v>
      </c>
      <c r="D40" s="7" t="s">
        <v>0</v>
      </c>
      <c r="E40" s="7" t="s">
        <v>0</v>
      </c>
      <c r="F40" s="7" t="s">
        <v>35</v>
      </c>
      <c r="G40" s="7" t="s">
        <v>35</v>
      </c>
      <c r="H40" s="7" t="s">
        <v>0</v>
      </c>
      <c r="I40" s="7" t="s">
        <v>0</v>
      </c>
      <c r="J40" s="7" t="s">
        <v>35</v>
      </c>
      <c r="K40" s="7" t="s">
        <v>0</v>
      </c>
      <c r="L40" s="7" t="s">
        <v>0</v>
      </c>
      <c r="M40" s="7" t="s">
        <v>0</v>
      </c>
      <c r="N40" s="7" t="s">
        <v>0</v>
      </c>
      <c r="O40" s="7" t="s">
        <v>0</v>
      </c>
      <c r="P40" s="7" t="s">
        <v>0</v>
      </c>
      <c r="Q40" s="7" t="s">
        <v>0</v>
      </c>
      <c r="R40" s="7" t="s">
        <v>0</v>
      </c>
      <c r="S40" s="7" t="s">
        <v>0</v>
      </c>
      <c r="T40" s="7" t="s">
        <v>0</v>
      </c>
      <c r="U40" s="7" t="s">
        <v>0</v>
      </c>
      <c r="V40" s="7" t="s">
        <v>0</v>
      </c>
      <c r="W40" s="16" t="str">
        <f>HYPERLINK("http://www.aruplab.com/Testing-Information/resources/HotLines/HotLineDocs/Apr2025QHL/2011940.pdf","H")</f>
        <v>H</v>
      </c>
      <c r="X40" s="7" t="s">
        <v>0</v>
      </c>
      <c r="Y40" s="16" t="str">
        <f>HYPERLINK("http://www.aruplab.com/Testing-Information/resources/HotLines/Sample_Reports/Apr2025QHL/2011940_ Human Papillomavirus (HPV) High Risk with 16 and 18 Genotype by PCR ThinPrep_TP HPV1618.pdf","E")</f>
        <v>E</v>
      </c>
      <c r="Z40" s="7" t="s">
        <v>0</v>
      </c>
      <c r="AA40" s="8">
        <v>45768</v>
      </c>
    </row>
    <row r="41" spans="1:27" ht="60" x14ac:dyDescent="0.25">
      <c r="A41" s="6" t="s">
        <v>129</v>
      </c>
      <c r="B41" s="6" t="s">
        <v>130</v>
      </c>
      <c r="C41" s="6" t="s">
        <v>131</v>
      </c>
      <c r="D41" s="7" t="s">
        <v>0</v>
      </c>
      <c r="E41" s="7" t="s">
        <v>0</v>
      </c>
      <c r="F41" s="7" t="s">
        <v>0</v>
      </c>
      <c r="G41" s="7" t="s">
        <v>0</v>
      </c>
      <c r="H41" s="7" t="s">
        <v>0</v>
      </c>
      <c r="I41" s="7" t="s">
        <v>0</v>
      </c>
      <c r="J41" s="7" t="s">
        <v>0</v>
      </c>
      <c r="K41" s="7" t="s">
        <v>0</v>
      </c>
      <c r="L41" s="7" t="s">
        <v>0</v>
      </c>
      <c r="M41" s="7" t="s">
        <v>0</v>
      </c>
      <c r="N41" s="7" t="s">
        <v>0</v>
      </c>
      <c r="O41" s="7" t="s">
        <v>0</v>
      </c>
      <c r="P41" s="7" t="s">
        <v>0</v>
      </c>
      <c r="Q41" s="7" t="s">
        <v>0</v>
      </c>
      <c r="R41" s="7" t="s">
        <v>0</v>
      </c>
      <c r="S41" s="7" t="s">
        <v>0</v>
      </c>
      <c r="T41" s="7" t="s">
        <v>0</v>
      </c>
      <c r="U41" s="7" t="s">
        <v>0</v>
      </c>
      <c r="V41" s="7" t="s">
        <v>35</v>
      </c>
      <c r="W41" s="16" t="str">
        <f>HYPERLINK("http://www.aruplab.com/Testing-Information/resources/HotLines/HotLineDocs/Apr2025QHL/2025.03.07 Apr Quarterly Hotline Inactivations.pdf","H")</f>
        <v>H</v>
      </c>
      <c r="X41" s="7" t="s">
        <v>0</v>
      </c>
      <c r="Y41" s="7" t="s">
        <v>0</v>
      </c>
      <c r="Z41" s="7" t="s">
        <v>0</v>
      </c>
      <c r="AA41" s="8">
        <v>45768</v>
      </c>
    </row>
    <row r="42" spans="1:27" ht="60" x14ac:dyDescent="0.25">
      <c r="A42" s="6" t="s">
        <v>132</v>
      </c>
      <c r="B42" s="6" t="s">
        <v>133</v>
      </c>
      <c r="C42" s="6" t="s">
        <v>134</v>
      </c>
      <c r="D42" s="7" t="s">
        <v>0</v>
      </c>
      <c r="E42" s="7" t="s">
        <v>0</v>
      </c>
      <c r="F42" s="7" t="s">
        <v>0</v>
      </c>
      <c r="G42" s="7" t="s">
        <v>0</v>
      </c>
      <c r="H42" s="7" t="s">
        <v>0</v>
      </c>
      <c r="I42" s="7" t="s">
        <v>0</v>
      </c>
      <c r="J42" s="7" t="s">
        <v>0</v>
      </c>
      <c r="K42" s="7" t="s">
        <v>0</v>
      </c>
      <c r="L42" s="7" t="s">
        <v>0</v>
      </c>
      <c r="M42" s="7" t="s">
        <v>0</v>
      </c>
      <c r="N42" s="7" t="s">
        <v>0</v>
      </c>
      <c r="O42" s="7" t="s">
        <v>0</v>
      </c>
      <c r="P42" s="7" t="s">
        <v>0</v>
      </c>
      <c r="Q42" s="7" t="s">
        <v>0</v>
      </c>
      <c r="R42" s="7" t="s">
        <v>0</v>
      </c>
      <c r="S42" s="7" t="s">
        <v>0</v>
      </c>
      <c r="T42" s="7" t="s">
        <v>0</v>
      </c>
      <c r="U42" s="7" t="s">
        <v>0</v>
      </c>
      <c r="V42" s="7" t="s">
        <v>35</v>
      </c>
      <c r="W42" s="16" t="str">
        <f>HYPERLINK("http://www.aruplab.com/Testing-Information/resources/HotLines/HotLineDocs/Apr2025QHL/2025.03.07 Apr Quarterly Hotline Inactivations.pdf","H")</f>
        <v>H</v>
      </c>
      <c r="X42" s="7" t="s">
        <v>0</v>
      </c>
      <c r="Y42" s="7" t="s">
        <v>0</v>
      </c>
      <c r="Z42" s="7" t="s">
        <v>0</v>
      </c>
      <c r="AA42" s="8">
        <v>45768</v>
      </c>
    </row>
    <row r="43" spans="1:27" ht="30" x14ac:dyDescent="0.25">
      <c r="A43" s="6" t="s">
        <v>135</v>
      </c>
      <c r="B43" s="6" t="s">
        <v>136</v>
      </c>
      <c r="C43" s="6" t="s">
        <v>137</v>
      </c>
      <c r="D43" s="7" t="s">
        <v>0</v>
      </c>
      <c r="E43" s="7" t="s">
        <v>0</v>
      </c>
      <c r="F43" s="7" t="s">
        <v>35</v>
      </c>
      <c r="G43" s="7" t="s">
        <v>35</v>
      </c>
      <c r="H43" s="7" t="s">
        <v>0</v>
      </c>
      <c r="I43" s="7" t="s">
        <v>0</v>
      </c>
      <c r="J43" s="7" t="s">
        <v>35</v>
      </c>
      <c r="K43" s="7" t="s">
        <v>0</v>
      </c>
      <c r="L43" s="7" t="s">
        <v>0</v>
      </c>
      <c r="M43" s="7" t="s">
        <v>0</v>
      </c>
      <c r="N43" s="7" t="s">
        <v>0</v>
      </c>
      <c r="O43" s="7" t="s">
        <v>0</v>
      </c>
      <c r="P43" s="7" t="s">
        <v>0</v>
      </c>
      <c r="Q43" s="7" t="s">
        <v>0</v>
      </c>
      <c r="R43" s="7" t="s">
        <v>0</v>
      </c>
      <c r="S43" s="7" t="s">
        <v>0</v>
      </c>
      <c r="T43" s="7" t="s">
        <v>0</v>
      </c>
      <c r="U43" s="7" t="s">
        <v>0</v>
      </c>
      <c r="V43" s="7" t="s">
        <v>0</v>
      </c>
      <c r="W43" s="16" t="str">
        <f>HYPERLINK("http://www.aruplab.com/Testing-Information/resources/HotLines/HotLineDocs/Apr2025QHL/2013881.pdf","H")</f>
        <v>H</v>
      </c>
      <c r="X43" s="7" t="s">
        <v>0</v>
      </c>
      <c r="Y43" s="7" t="s">
        <v>0</v>
      </c>
      <c r="Z43" s="7" t="s">
        <v>0</v>
      </c>
      <c r="AA43" s="8">
        <v>45768</v>
      </c>
    </row>
    <row r="44" spans="1:27" ht="30" x14ac:dyDescent="0.25">
      <c r="A44" s="6" t="s">
        <v>138</v>
      </c>
      <c r="B44" s="6" t="s">
        <v>139</v>
      </c>
      <c r="C44" s="6" t="s">
        <v>140</v>
      </c>
      <c r="D44" s="7" t="s">
        <v>0</v>
      </c>
      <c r="E44" s="7" t="s">
        <v>0</v>
      </c>
      <c r="F44" s="7" t="s">
        <v>35</v>
      </c>
      <c r="G44" s="7" t="s">
        <v>0</v>
      </c>
      <c r="H44" s="7" t="s">
        <v>0</v>
      </c>
      <c r="I44" s="7" t="s">
        <v>0</v>
      </c>
      <c r="J44" s="7" t="s">
        <v>35</v>
      </c>
      <c r="K44" s="7" t="s">
        <v>35</v>
      </c>
      <c r="L44" s="7" t="s">
        <v>0</v>
      </c>
      <c r="M44" s="7" t="s">
        <v>0</v>
      </c>
      <c r="N44" s="7" t="s">
        <v>0</v>
      </c>
      <c r="O44" s="7" t="s">
        <v>0</v>
      </c>
      <c r="P44" s="7" t="s">
        <v>0</v>
      </c>
      <c r="Q44" s="7" t="s">
        <v>35</v>
      </c>
      <c r="R44" s="7" t="s">
        <v>35</v>
      </c>
      <c r="S44" s="7" t="s">
        <v>0</v>
      </c>
      <c r="T44" s="7" t="s">
        <v>0</v>
      </c>
      <c r="U44" s="7" t="s">
        <v>0</v>
      </c>
      <c r="V44" s="7" t="s">
        <v>0</v>
      </c>
      <c r="W44" s="16" t="str">
        <f>HYPERLINK("http://www.aruplab.com/Testing-Information/resources/HotLines/HotLineDocs/Apr2025QHL/3000876.pdf","H")</f>
        <v>H</v>
      </c>
      <c r="X44" s="16" t="str">
        <f>HYPERLINK("http://www.aruplab.com/Testing-Information/resources/HotLines/TDMix/Apr2025QHL/3000876.xlsx","T")</f>
        <v>T</v>
      </c>
      <c r="Y44" s="16" t="str">
        <f>HYPERLINK("http://www.aruplab.com/Testing-Information/resources/HotLines/Sample_Reports/Apr2025QHL/3000876_Aspergillus fumigatus Antibody IgG_ASPERF IGG.pdf","E")</f>
        <v>E</v>
      </c>
      <c r="Z44" s="7" t="s">
        <v>0</v>
      </c>
      <c r="AA44" s="8">
        <v>45768</v>
      </c>
    </row>
    <row r="45" spans="1:27" ht="60" x14ac:dyDescent="0.25">
      <c r="A45" s="6" t="s">
        <v>141</v>
      </c>
      <c r="B45" s="6" t="s">
        <v>142</v>
      </c>
      <c r="C45" s="6" t="s">
        <v>143</v>
      </c>
      <c r="D45" s="7" t="s">
        <v>0</v>
      </c>
      <c r="E45" s="7" t="s">
        <v>0</v>
      </c>
      <c r="F45" s="7" t="s">
        <v>0</v>
      </c>
      <c r="G45" s="7" t="s">
        <v>0</v>
      </c>
      <c r="H45" s="7" t="s">
        <v>0</v>
      </c>
      <c r="I45" s="7" t="s">
        <v>35</v>
      </c>
      <c r="J45" s="7" t="s">
        <v>0</v>
      </c>
      <c r="K45" s="7" t="s">
        <v>0</v>
      </c>
      <c r="L45" s="7" t="s">
        <v>0</v>
      </c>
      <c r="M45" s="7" t="s">
        <v>35</v>
      </c>
      <c r="N45" s="7" t="s">
        <v>0</v>
      </c>
      <c r="O45" s="7" t="s">
        <v>0</v>
      </c>
      <c r="P45" s="7" t="s">
        <v>0</v>
      </c>
      <c r="Q45" s="7" t="s">
        <v>0</v>
      </c>
      <c r="R45" s="7" t="s">
        <v>0</v>
      </c>
      <c r="S45" s="7" t="s">
        <v>35</v>
      </c>
      <c r="T45" s="7" t="s">
        <v>35</v>
      </c>
      <c r="U45" s="7" t="s">
        <v>0</v>
      </c>
      <c r="V45" s="7" t="s">
        <v>0</v>
      </c>
      <c r="W45" s="16" t="str">
        <f>HYPERLINK("http://www.aruplab.com/Testing-Information/resources/HotLines/HotLineDocs/Apr2025QHL/3001561.pdf","H")</f>
        <v>H</v>
      </c>
      <c r="X45" s="16" t="str">
        <f>HYPERLINK("http://www.aruplab.com/Testing-Information/resources/HotLines/TDMix/Apr2025QHL/3001561.xlsx","T")</f>
        <v>T</v>
      </c>
      <c r="Y45" s="16" t="str">
        <f>HYPERLINK("http://www.aruplab.com/Testing-Information/resources/HotLines/Sample_Reports/Apr2025QHL/3001561_Hypersensitivity Pneumonitis Extended Panel_HYPEREXT.pdf","E")</f>
        <v>E</v>
      </c>
      <c r="Z45" s="7" t="s">
        <v>0</v>
      </c>
      <c r="AA45" s="8">
        <v>45768</v>
      </c>
    </row>
    <row r="46" spans="1:27" ht="60" x14ac:dyDescent="0.25">
      <c r="A46" s="6" t="s">
        <v>144</v>
      </c>
      <c r="B46" s="6" t="s">
        <v>145</v>
      </c>
      <c r="C46" s="6" t="s">
        <v>146</v>
      </c>
      <c r="D46" s="7" t="s">
        <v>0</v>
      </c>
      <c r="E46" s="7" t="s">
        <v>0</v>
      </c>
      <c r="F46" s="7" t="s">
        <v>35</v>
      </c>
      <c r="G46" s="7" t="s">
        <v>35</v>
      </c>
      <c r="H46" s="7" t="s">
        <v>0</v>
      </c>
      <c r="I46" s="7" t="s">
        <v>35</v>
      </c>
      <c r="J46" s="7" t="s">
        <v>35</v>
      </c>
      <c r="K46" s="7" t="s">
        <v>0</v>
      </c>
      <c r="L46" s="7" t="s">
        <v>35</v>
      </c>
      <c r="M46" s="7" t="s">
        <v>0</v>
      </c>
      <c r="N46" s="7" t="s">
        <v>35</v>
      </c>
      <c r="O46" s="7" t="s">
        <v>0</v>
      </c>
      <c r="P46" s="7" t="s">
        <v>0</v>
      </c>
      <c r="Q46" s="7" t="s">
        <v>0</v>
      </c>
      <c r="R46" s="7" t="s">
        <v>0</v>
      </c>
      <c r="S46" s="7" t="s">
        <v>35</v>
      </c>
      <c r="T46" s="7" t="s">
        <v>0</v>
      </c>
      <c r="U46" s="7" t="s">
        <v>0</v>
      </c>
      <c r="V46" s="7" t="s">
        <v>0</v>
      </c>
      <c r="W46" s="16" t="str">
        <f>HYPERLINK("http://www.aruplab.com/Testing-Information/resources/HotLines/HotLineDocs/Apr2025QHL/3002917.pdf","H")</f>
        <v>H</v>
      </c>
      <c r="X46" s="16" t="str">
        <f>HYPERLINK("http://www.aruplab.com/Testing-Information/resources/HotLines/TDMix/Apr2025QHL/3002917.xlsx","T")</f>
        <v>T</v>
      </c>
      <c r="Y46" s="16" t="str">
        <f>HYPERLINK("http://www.aruplab.com/Testing-Information/resources/HotLines/Sample_Reports/Apr2025QHL/3002917_Neuronal Nuclear Antibodies Hu Ri Yo TrDNER IgG by Immunoblot Serum_NRNL IB S.pdf","E")</f>
        <v>E</v>
      </c>
      <c r="Z46" s="7" t="s">
        <v>0</v>
      </c>
      <c r="AA46" s="8">
        <v>45768</v>
      </c>
    </row>
    <row r="47" spans="1:27" ht="30" x14ac:dyDescent="0.25">
      <c r="A47" s="6" t="s">
        <v>147</v>
      </c>
      <c r="B47" s="6" t="s">
        <v>148</v>
      </c>
      <c r="C47" s="6" t="s">
        <v>149</v>
      </c>
      <c r="D47" s="7" t="s">
        <v>0</v>
      </c>
      <c r="E47" s="7" t="s">
        <v>0</v>
      </c>
      <c r="F47" s="7" t="s">
        <v>0</v>
      </c>
      <c r="G47" s="7" t="s">
        <v>35</v>
      </c>
      <c r="H47" s="7" t="s">
        <v>0</v>
      </c>
      <c r="I47" s="7" t="s">
        <v>0</v>
      </c>
      <c r="J47" s="7" t="s">
        <v>0</v>
      </c>
      <c r="K47" s="7" t="s">
        <v>35</v>
      </c>
      <c r="L47" s="7" t="s">
        <v>0</v>
      </c>
      <c r="M47" s="7" t="s">
        <v>35</v>
      </c>
      <c r="N47" s="7" t="s">
        <v>0</v>
      </c>
      <c r="O47" s="7" t="s">
        <v>0</v>
      </c>
      <c r="P47" s="7" t="s">
        <v>0</v>
      </c>
      <c r="Q47" s="7" t="s">
        <v>0</v>
      </c>
      <c r="R47" s="7" t="s">
        <v>0</v>
      </c>
      <c r="S47" s="7" t="s">
        <v>35</v>
      </c>
      <c r="T47" s="7" t="s">
        <v>0</v>
      </c>
      <c r="U47" s="7" t="s">
        <v>0</v>
      </c>
      <c r="V47" s="7" t="s">
        <v>0</v>
      </c>
      <c r="W47" s="16" t="str">
        <f>HYPERLINK("http://www.aruplab.com/Testing-Information/resources/HotLines/HotLineDocs/Apr2025QHL/3002929.pdf","H")</f>
        <v>H</v>
      </c>
      <c r="X47" s="16" t="str">
        <f>HYPERLINK("http://www.aruplab.com/Testing-Information/resources/HotLines/TDMix/Apr2025QHL/3002929.xlsx","T")</f>
        <v>T</v>
      </c>
      <c r="Y47" s="16" t="str">
        <f>HYPERLINK("http://www.aruplab.com/Testing-Information/resources/HotLines/Sample_Reports/Apr2025QHL/3002929_Paraneoplastic Reflexive Panel_PNS PAN2.pdf","E")</f>
        <v>E</v>
      </c>
      <c r="Z47" s="7" t="s">
        <v>0</v>
      </c>
      <c r="AA47" s="8">
        <v>45768</v>
      </c>
    </row>
    <row r="48" spans="1:27" ht="105" x14ac:dyDescent="0.25">
      <c r="A48" s="6" t="s">
        <v>150</v>
      </c>
      <c r="B48" s="6" t="s">
        <v>151</v>
      </c>
      <c r="C48" s="6" t="s">
        <v>152</v>
      </c>
      <c r="D48" s="7" t="s">
        <v>0</v>
      </c>
      <c r="E48" s="7" t="s">
        <v>0</v>
      </c>
      <c r="F48" s="7" t="s">
        <v>0</v>
      </c>
      <c r="G48" s="7" t="s">
        <v>0</v>
      </c>
      <c r="H48" s="7" t="s">
        <v>0</v>
      </c>
      <c r="I48" s="7" t="s">
        <v>0</v>
      </c>
      <c r="J48" s="7" t="s">
        <v>0</v>
      </c>
      <c r="K48" s="7" t="s">
        <v>0</v>
      </c>
      <c r="L48" s="7" t="s">
        <v>0</v>
      </c>
      <c r="M48" s="7" t="s">
        <v>0</v>
      </c>
      <c r="N48" s="7" t="s">
        <v>0</v>
      </c>
      <c r="O48" s="7" t="s">
        <v>0</v>
      </c>
      <c r="P48" s="7" t="s">
        <v>0</v>
      </c>
      <c r="Q48" s="7" t="s">
        <v>0</v>
      </c>
      <c r="R48" s="7" t="s">
        <v>35</v>
      </c>
      <c r="S48" s="7" t="s">
        <v>0</v>
      </c>
      <c r="T48" s="7" t="s">
        <v>0</v>
      </c>
      <c r="U48" s="7" t="s">
        <v>0</v>
      </c>
      <c r="V48" s="7" t="s">
        <v>0</v>
      </c>
      <c r="W48" s="16" t="str">
        <f>HYPERLINK("http://www.aruplab.com/Testing-Information/resources/HotLines/HotLineDocs/Apr2025QHL/3003539.pdf","H")</f>
        <v>H</v>
      </c>
      <c r="X48" s="16" t="str">
        <f>HYPERLINK("http://www.aruplab.com/Testing-Information/resources/HotLines/TDMix/Apr2025QHL/3003539.xlsx","T")</f>
        <v>T</v>
      </c>
      <c r="Y48" s="16" t="str">
        <f>HYPERLINK("http://www.aruplab.com/Testing-Information/resources/HotLines/Sample_Reports/Apr2025QHL/3003539_Mucopolysaccharidoses Type 4A6 Total Chondroitin and Dermatan Sulfate with NRE Sensi-Pro Quant Urine_MPS 4A6 U.pdf","E")</f>
        <v>E</v>
      </c>
      <c r="Z48" s="7" t="s">
        <v>0</v>
      </c>
      <c r="AA48" s="8">
        <v>45768</v>
      </c>
    </row>
    <row r="49" spans="1:27" ht="30" x14ac:dyDescent="0.25">
      <c r="A49" s="6" t="s">
        <v>153</v>
      </c>
      <c r="B49" s="6" t="s">
        <v>154</v>
      </c>
      <c r="C49" s="6" t="s">
        <v>155</v>
      </c>
      <c r="D49" s="7" t="s">
        <v>0</v>
      </c>
      <c r="E49" s="7" t="s">
        <v>0</v>
      </c>
      <c r="F49" s="7" t="s">
        <v>0</v>
      </c>
      <c r="G49" s="7" t="s">
        <v>0</v>
      </c>
      <c r="H49" s="7" t="s">
        <v>0</v>
      </c>
      <c r="I49" s="7" t="s">
        <v>0</v>
      </c>
      <c r="J49" s="7" t="s">
        <v>0</v>
      </c>
      <c r="K49" s="7" t="s">
        <v>35</v>
      </c>
      <c r="L49" s="7" t="s">
        <v>0</v>
      </c>
      <c r="M49" s="7" t="s">
        <v>35</v>
      </c>
      <c r="N49" s="7" t="s">
        <v>0</v>
      </c>
      <c r="O49" s="7" t="s">
        <v>0</v>
      </c>
      <c r="P49" s="7" t="s">
        <v>0</v>
      </c>
      <c r="Q49" s="7" t="s">
        <v>0</v>
      </c>
      <c r="R49" s="7" t="s">
        <v>0</v>
      </c>
      <c r="S49" s="7" t="s">
        <v>35</v>
      </c>
      <c r="T49" s="7" t="s">
        <v>0</v>
      </c>
      <c r="U49" s="7" t="s">
        <v>0</v>
      </c>
      <c r="V49" s="7" t="s">
        <v>0</v>
      </c>
      <c r="W49" s="16" t="str">
        <f>HYPERLINK("http://www.aruplab.com/Testing-Information/resources/HotLines/HotLineDocs/Apr2025QHL/3004517.pdf","H")</f>
        <v>H</v>
      </c>
      <c r="X49" s="16" t="str">
        <f>HYPERLINK("http://www.aruplab.com/Testing-Information/resources/HotLines/TDMix/Apr2025QHL/3004517.xlsx","T")</f>
        <v>T</v>
      </c>
      <c r="Y49" s="16" t="str">
        <f>HYPERLINK("http://www.aruplab.com/Testing-Information/resources/HotLines/Sample_Reports/Apr2025QHL/3004517_Paraneoplastic Reflexive Panel CSF_PNSPANCSF.pdf","E")</f>
        <v>E</v>
      </c>
      <c r="Z49" s="7" t="s">
        <v>0</v>
      </c>
      <c r="AA49" s="8">
        <v>45768</v>
      </c>
    </row>
    <row r="50" spans="1:27" ht="120" x14ac:dyDescent="0.25">
      <c r="A50" s="6" t="s">
        <v>156</v>
      </c>
      <c r="B50" s="6" t="s">
        <v>157</v>
      </c>
      <c r="C50" s="6" t="s">
        <v>158</v>
      </c>
      <c r="D50" s="7" t="s">
        <v>0</v>
      </c>
      <c r="E50" s="7" t="s">
        <v>0</v>
      </c>
      <c r="F50" s="7" t="s">
        <v>0</v>
      </c>
      <c r="G50" s="7" t="s">
        <v>0</v>
      </c>
      <c r="H50" s="7" t="s">
        <v>0</v>
      </c>
      <c r="I50" s="7" t="s">
        <v>0</v>
      </c>
      <c r="J50" s="7" t="s">
        <v>0</v>
      </c>
      <c r="K50" s="7" t="s">
        <v>0</v>
      </c>
      <c r="L50" s="7" t="s">
        <v>0</v>
      </c>
      <c r="M50" s="7" t="s">
        <v>0</v>
      </c>
      <c r="N50" s="7" t="s">
        <v>0</v>
      </c>
      <c r="O50" s="7" t="s">
        <v>0</v>
      </c>
      <c r="P50" s="7" t="s">
        <v>0</v>
      </c>
      <c r="Q50" s="7" t="s">
        <v>0</v>
      </c>
      <c r="R50" s="7" t="s">
        <v>0</v>
      </c>
      <c r="S50" s="7" t="s">
        <v>0</v>
      </c>
      <c r="T50" s="7" t="s">
        <v>0</v>
      </c>
      <c r="U50" s="7" t="s">
        <v>35</v>
      </c>
      <c r="V50" s="7" t="s">
        <v>0</v>
      </c>
      <c r="W50" s="16" t="str">
        <f>HYPERLINK("http://www.aruplab.com/Testing-Information/resources/HotLines/HotLineDocs/Apr2025QHL/2025.03.07 Apr Quarterly Hotline Inactivations.pdf","H")</f>
        <v>H</v>
      </c>
      <c r="X50" s="7" t="s">
        <v>0</v>
      </c>
      <c r="Y50" s="7" t="s">
        <v>0</v>
      </c>
      <c r="Z50" s="7" t="s">
        <v>0</v>
      </c>
      <c r="AA50" s="8">
        <v>45768</v>
      </c>
    </row>
    <row r="51" spans="1:27" ht="105" x14ac:dyDescent="0.25">
      <c r="A51" s="6" t="s">
        <v>159</v>
      </c>
      <c r="B51" s="6" t="s">
        <v>160</v>
      </c>
      <c r="C51" s="6" t="s">
        <v>161</v>
      </c>
      <c r="D51" s="7" t="s">
        <v>0</v>
      </c>
      <c r="E51" s="7" t="s">
        <v>0</v>
      </c>
      <c r="F51" s="7" t="s">
        <v>0</v>
      </c>
      <c r="G51" s="7" t="s">
        <v>0</v>
      </c>
      <c r="H51" s="7" t="s">
        <v>0</v>
      </c>
      <c r="I51" s="7" t="s">
        <v>0</v>
      </c>
      <c r="J51" s="7" t="s">
        <v>0</v>
      </c>
      <c r="K51" s="7" t="s">
        <v>0</v>
      </c>
      <c r="L51" s="7" t="s">
        <v>0</v>
      </c>
      <c r="M51" s="7" t="s">
        <v>0</v>
      </c>
      <c r="N51" s="7" t="s">
        <v>0</v>
      </c>
      <c r="O51" s="7" t="s">
        <v>0</v>
      </c>
      <c r="P51" s="7" t="s">
        <v>0</v>
      </c>
      <c r="Q51" s="7" t="s">
        <v>0</v>
      </c>
      <c r="R51" s="7" t="s">
        <v>0</v>
      </c>
      <c r="S51" s="7" t="s">
        <v>0</v>
      </c>
      <c r="T51" s="7" t="s">
        <v>0</v>
      </c>
      <c r="U51" s="7" t="s">
        <v>35</v>
      </c>
      <c r="V51" s="7" t="s">
        <v>0</v>
      </c>
      <c r="W51" s="16" t="str">
        <f>HYPERLINK("http://www.aruplab.com/Testing-Information/resources/HotLines/HotLineDocs/Apr2025QHL/2025.03.07 Apr Quarterly Hotline Inactivations.pdf","H")</f>
        <v>H</v>
      </c>
      <c r="X51" s="7" t="s">
        <v>0</v>
      </c>
      <c r="Y51" s="7" t="s">
        <v>0</v>
      </c>
      <c r="Z51" s="7" t="s">
        <v>0</v>
      </c>
      <c r="AA51" s="8">
        <v>45768</v>
      </c>
    </row>
    <row r="52" spans="1:27" ht="45" x14ac:dyDescent="0.25">
      <c r="A52" s="6" t="s">
        <v>162</v>
      </c>
      <c r="B52" s="6" t="s">
        <v>163</v>
      </c>
      <c r="C52" s="6" t="s">
        <v>164</v>
      </c>
      <c r="D52" s="7" t="s">
        <v>0</v>
      </c>
      <c r="E52" s="7" t="s">
        <v>0</v>
      </c>
      <c r="F52" s="7" t="s">
        <v>0</v>
      </c>
      <c r="G52" s="7" t="s">
        <v>0</v>
      </c>
      <c r="H52" s="7" t="s">
        <v>0</v>
      </c>
      <c r="I52" s="7" t="s">
        <v>0</v>
      </c>
      <c r="J52" s="7" t="s">
        <v>0</v>
      </c>
      <c r="K52" s="7" t="s">
        <v>35</v>
      </c>
      <c r="L52" s="7" t="s">
        <v>0</v>
      </c>
      <c r="M52" s="7" t="s">
        <v>35</v>
      </c>
      <c r="N52" s="7" t="s">
        <v>0</v>
      </c>
      <c r="O52" s="7" t="s">
        <v>0</v>
      </c>
      <c r="P52" s="7" t="s">
        <v>0</v>
      </c>
      <c r="Q52" s="7" t="s">
        <v>0</v>
      </c>
      <c r="R52" s="7" t="s">
        <v>0</v>
      </c>
      <c r="S52" s="7" t="s">
        <v>35</v>
      </c>
      <c r="T52" s="7" t="s">
        <v>0</v>
      </c>
      <c r="U52" s="7" t="s">
        <v>0</v>
      </c>
      <c r="V52" s="7" t="s">
        <v>0</v>
      </c>
      <c r="W52" s="16" t="str">
        <f>HYPERLINK("http://www.aruplab.com/Testing-Information/resources/HotLines/HotLineDocs/Apr2025QHL/3006201.pdf","H")</f>
        <v>H</v>
      </c>
      <c r="X52" s="16" t="str">
        <f>HYPERLINK("http://www.aruplab.com/Testing-Information/resources/HotLines/TDMix/Apr2025QHL/3006201.xlsx","T")</f>
        <v>T</v>
      </c>
      <c r="Y52" s="16" t="str">
        <f>HYPERLINK("http://www.aruplab.com/Testing-Information/resources/HotLines/Sample_Reports/Apr2025QHL/3006201_Autoimmune Encephalopathy Dementia Panel Serum_AIENCDEMS.pdf","E")</f>
        <v>E</v>
      </c>
      <c r="Z52" s="7" t="s">
        <v>0</v>
      </c>
      <c r="AA52" s="8">
        <v>45768</v>
      </c>
    </row>
    <row r="53" spans="1:27" ht="45" x14ac:dyDescent="0.25">
      <c r="A53" s="6" t="s">
        <v>165</v>
      </c>
      <c r="B53" s="6" t="s">
        <v>166</v>
      </c>
      <c r="C53" s="6" t="s">
        <v>167</v>
      </c>
      <c r="D53" s="7" t="s">
        <v>0</v>
      </c>
      <c r="E53" s="7" t="s">
        <v>0</v>
      </c>
      <c r="F53" s="7" t="s">
        <v>0</v>
      </c>
      <c r="G53" s="7" t="s">
        <v>0</v>
      </c>
      <c r="H53" s="7" t="s">
        <v>0</v>
      </c>
      <c r="I53" s="7" t="s">
        <v>0</v>
      </c>
      <c r="J53" s="7" t="s">
        <v>0</v>
      </c>
      <c r="K53" s="7" t="s">
        <v>35</v>
      </c>
      <c r="L53" s="7" t="s">
        <v>0</v>
      </c>
      <c r="M53" s="7" t="s">
        <v>35</v>
      </c>
      <c r="N53" s="7" t="s">
        <v>0</v>
      </c>
      <c r="O53" s="7" t="s">
        <v>0</v>
      </c>
      <c r="P53" s="7" t="s">
        <v>0</v>
      </c>
      <c r="Q53" s="7" t="s">
        <v>0</v>
      </c>
      <c r="R53" s="7" t="s">
        <v>0</v>
      </c>
      <c r="S53" s="7" t="s">
        <v>35</v>
      </c>
      <c r="T53" s="7" t="s">
        <v>0</v>
      </c>
      <c r="U53" s="7" t="s">
        <v>0</v>
      </c>
      <c r="V53" s="7" t="s">
        <v>0</v>
      </c>
      <c r="W53" s="16" t="str">
        <f>HYPERLINK("http://www.aruplab.com/Testing-Information/resources/HotLines/HotLineDocs/Apr2025QHL/3006202.pdf","H")</f>
        <v>H</v>
      </c>
      <c r="X53" s="16" t="str">
        <f>HYPERLINK("http://www.aruplab.com/Testing-Information/resources/HotLines/TDMix/Apr2025QHL/3006202.xlsx","T")</f>
        <v>T</v>
      </c>
      <c r="Y53" s="16" t="str">
        <f>HYPERLINK("http://www.aruplab.com/Testing-Information/resources/HotLines/Sample_Reports/Apr2025QHL/3006202_Autoimmune Encephalopathy Dementia Panel CSF_AIENCDEMC.pdf","E")</f>
        <v>E</v>
      </c>
      <c r="Z53" s="7" t="s">
        <v>0</v>
      </c>
      <c r="AA53" s="8">
        <v>45768</v>
      </c>
    </row>
    <row r="54" spans="1:27" ht="30" x14ac:dyDescent="0.25">
      <c r="A54" s="6" t="s">
        <v>168</v>
      </c>
      <c r="B54" s="6" t="s">
        <v>169</v>
      </c>
      <c r="C54" s="6" t="s">
        <v>170</v>
      </c>
      <c r="D54" s="7" t="s">
        <v>0</v>
      </c>
      <c r="E54" s="7" t="s">
        <v>0</v>
      </c>
      <c r="F54" s="7" t="s">
        <v>0</v>
      </c>
      <c r="G54" s="7" t="s">
        <v>0</v>
      </c>
      <c r="H54" s="7" t="s">
        <v>0</v>
      </c>
      <c r="I54" s="7" t="s">
        <v>0</v>
      </c>
      <c r="J54" s="7" t="s">
        <v>0</v>
      </c>
      <c r="K54" s="7" t="s">
        <v>35</v>
      </c>
      <c r="L54" s="7" t="s">
        <v>0</v>
      </c>
      <c r="M54" s="7" t="s">
        <v>35</v>
      </c>
      <c r="N54" s="7" t="s">
        <v>0</v>
      </c>
      <c r="O54" s="7" t="s">
        <v>0</v>
      </c>
      <c r="P54" s="7" t="s">
        <v>0</v>
      </c>
      <c r="Q54" s="7" t="s">
        <v>0</v>
      </c>
      <c r="R54" s="7" t="s">
        <v>0</v>
      </c>
      <c r="S54" s="7" t="s">
        <v>35</v>
      </c>
      <c r="T54" s="7" t="s">
        <v>0</v>
      </c>
      <c r="U54" s="7" t="s">
        <v>0</v>
      </c>
      <c r="V54" s="7" t="s">
        <v>0</v>
      </c>
      <c r="W54" s="16" t="str">
        <f>HYPERLINK("http://www.aruplab.com/Testing-Information/resources/HotLines/HotLineDocs/Apr2025QHL/3006204.pdf","H")</f>
        <v>H</v>
      </c>
      <c r="X54" s="16" t="str">
        <f>HYPERLINK("http://www.aruplab.com/Testing-Information/resources/HotLines/TDMix/Apr2025QHL/3006204.xlsx","T")</f>
        <v>T</v>
      </c>
      <c r="Y54" s="16" t="str">
        <f>HYPERLINK("http://www.aruplab.com/Testing-Information/resources/HotLines/Sample_Reports/Apr2025QHL/3006204_Autoimmune Epilepsy Panel Serum_AIEPS.pdf","E")</f>
        <v>E</v>
      </c>
      <c r="Z54" s="7" t="s">
        <v>0</v>
      </c>
      <c r="AA54" s="8">
        <v>45768</v>
      </c>
    </row>
    <row r="55" spans="1:27" ht="30" x14ac:dyDescent="0.25">
      <c r="A55" s="6" t="s">
        <v>171</v>
      </c>
      <c r="B55" s="6" t="s">
        <v>172</v>
      </c>
      <c r="C55" s="6" t="s">
        <v>173</v>
      </c>
      <c r="D55" s="7" t="s">
        <v>0</v>
      </c>
      <c r="E55" s="7" t="s">
        <v>0</v>
      </c>
      <c r="F55" s="7" t="s">
        <v>0</v>
      </c>
      <c r="G55" s="7" t="s">
        <v>0</v>
      </c>
      <c r="H55" s="7" t="s">
        <v>0</v>
      </c>
      <c r="I55" s="7" t="s">
        <v>0</v>
      </c>
      <c r="J55" s="7" t="s">
        <v>0</v>
      </c>
      <c r="K55" s="7" t="s">
        <v>35</v>
      </c>
      <c r="L55" s="7" t="s">
        <v>0</v>
      </c>
      <c r="M55" s="7" t="s">
        <v>35</v>
      </c>
      <c r="N55" s="7" t="s">
        <v>0</v>
      </c>
      <c r="O55" s="7" t="s">
        <v>0</v>
      </c>
      <c r="P55" s="7" t="s">
        <v>0</v>
      </c>
      <c r="Q55" s="7" t="s">
        <v>0</v>
      </c>
      <c r="R55" s="7" t="s">
        <v>0</v>
      </c>
      <c r="S55" s="7" t="s">
        <v>35</v>
      </c>
      <c r="T55" s="7" t="s">
        <v>0</v>
      </c>
      <c r="U55" s="7" t="s">
        <v>0</v>
      </c>
      <c r="V55" s="7" t="s">
        <v>0</v>
      </c>
      <c r="W55" s="16" t="str">
        <f>HYPERLINK("http://www.aruplab.com/Testing-Information/resources/HotLines/HotLineDocs/Apr2025QHL/3006205.pdf","H")</f>
        <v>H</v>
      </c>
      <c r="X55" s="16" t="str">
        <f>HYPERLINK("http://www.aruplab.com/Testing-Information/resources/HotLines/TDMix/Apr2025QHL/3006205.xlsx","T")</f>
        <v>T</v>
      </c>
      <c r="Y55" s="16" t="str">
        <f>HYPERLINK("http://www.aruplab.com/Testing-Information/resources/HotLines/Sample_Reports/Apr2025QHL/3006205_Autoimmune Epilepsy Panel CSF_AIEPC.pdf","E")</f>
        <v>E</v>
      </c>
      <c r="Z55" s="7" t="s">
        <v>0</v>
      </c>
      <c r="AA55" s="8">
        <v>45768</v>
      </c>
    </row>
    <row r="56" spans="1:27" ht="105" x14ac:dyDescent="0.25">
      <c r="A56" s="6" t="s">
        <v>174</v>
      </c>
      <c r="B56" s="6" t="s">
        <v>175</v>
      </c>
      <c r="C56" s="6" t="s">
        <v>176</v>
      </c>
      <c r="D56" s="7" t="s">
        <v>0</v>
      </c>
      <c r="E56" s="7" t="s">
        <v>0</v>
      </c>
      <c r="F56" s="7" t="s">
        <v>0</v>
      </c>
      <c r="G56" s="7" t="s">
        <v>0</v>
      </c>
      <c r="H56" s="7" t="s">
        <v>0</v>
      </c>
      <c r="I56" s="7" t="s">
        <v>0</v>
      </c>
      <c r="J56" s="7" t="s">
        <v>0</v>
      </c>
      <c r="K56" s="7" t="s">
        <v>0</v>
      </c>
      <c r="L56" s="7" t="s">
        <v>0</v>
      </c>
      <c r="M56" s="7" t="s">
        <v>0</v>
      </c>
      <c r="N56" s="7" t="s">
        <v>0</v>
      </c>
      <c r="O56" s="7" t="s">
        <v>0</v>
      </c>
      <c r="P56" s="7" t="s">
        <v>0</v>
      </c>
      <c r="Q56" s="7" t="s">
        <v>0</v>
      </c>
      <c r="R56" s="7" t="s">
        <v>0</v>
      </c>
      <c r="S56" s="7" t="s">
        <v>0</v>
      </c>
      <c r="T56" s="7" t="s">
        <v>0</v>
      </c>
      <c r="U56" s="7" t="s">
        <v>35</v>
      </c>
      <c r="V56" s="7" t="s">
        <v>0</v>
      </c>
      <c r="W56" s="16" t="str">
        <f>HYPERLINK("http://www.aruplab.com/Testing-Information/resources/HotLines/HotLineDocs/Apr2025QHL/2025.03.07 Apr Quarterly Hotline Inactivations.pdf","H")</f>
        <v>H</v>
      </c>
      <c r="X56" s="7" t="s">
        <v>0</v>
      </c>
      <c r="Y56" s="7" t="s">
        <v>0</v>
      </c>
      <c r="Z56" s="7" t="s">
        <v>0</v>
      </c>
      <c r="AA56" s="8">
        <v>45768</v>
      </c>
    </row>
    <row r="57" spans="1:27" ht="105" x14ac:dyDescent="0.25">
      <c r="A57" s="6" t="s">
        <v>177</v>
      </c>
      <c r="B57" s="6" t="s">
        <v>178</v>
      </c>
      <c r="C57" s="6" t="s">
        <v>179</v>
      </c>
      <c r="D57" s="7" t="s">
        <v>0</v>
      </c>
      <c r="E57" s="7" t="s">
        <v>0</v>
      </c>
      <c r="F57" s="7" t="s">
        <v>0</v>
      </c>
      <c r="G57" s="7" t="s">
        <v>0</v>
      </c>
      <c r="H57" s="7" t="s">
        <v>0</v>
      </c>
      <c r="I57" s="7" t="s">
        <v>0</v>
      </c>
      <c r="J57" s="7" t="s">
        <v>0</v>
      </c>
      <c r="K57" s="7" t="s">
        <v>0</v>
      </c>
      <c r="L57" s="7" t="s">
        <v>0</v>
      </c>
      <c r="M57" s="7" t="s">
        <v>0</v>
      </c>
      <c r="N57" s="7" t="s">
        <v>0</v>
      </c>
      <c r="O57" s="7" t="s">
        <v>0</v>
      </c>
      <c r="P57" s="7" t="s">
        <v>0</v>
      </c>
      <c r="Q57" s="7" t="s">
        <v>0</v>
      </c>
      <c r="R57" s="7" t="s">
        <v>0</v>
      </c>
      <c r="S57" s="7" t="s">
        <v>0</v>
      </c>
      <c r="T57" s="7" t="s">
        <v>0</v>
      </c>
      <c r="U57" s="7" t="s">
        <v>35</v>
      </c>
      <c r="V57" s="7" t="s">
        <v>0</v>
      </c>
      <c r="W57" s="16" t="str">
        <f>HYPERLINK("http://www.aruplab.com/Testing-Information/resources/HotLines/HotLineDocs/Apr2025QHL/2025.03.07 Apr Quarterly Hotline Inactivations.pdf","H")</f>
        <v>H</v>
      </c>
      <c r="X57" s="7" t="s">
        <v>0</v>
      </c>
      <c r="Y57" s="7" t="s">
        <v>0</v>
      </c>
      <c r="Z57" s="7" t="s">
        <v>0</v>
      </c>
      <c r="AA57" s="8">
        <v>45768</v>
      </c>
    </row>
    <row r="58" spans="1:27" ht="30" x14ac:dyDescent="0.25">
      <c r="A58" s="6" t="s">
        <v>180</v>
      </c>
      <c r="B58" s="6" t="s">
        <v>181</v>
      </c>
      <c r="C58" s="6" t="s">
        <v>182</v>
      </c>
      <c r="D58" s="7" t="s">
        <v>0</v>
      </c>
      <c r="E58" s="7" t="s">
        <v>0</v>
      </c>
      <c r="F58" s="7" t="s">
        <v>0</v>
      </c>
      <c r="G58" s="7" t="s">
        <v>0</v>
      </c>
      <c r="H58" s="7" t="s">
        <v>0</v>
      </c>
      <c r="I58" s="7" t="s">
        <v>35</v>
      </c>
      <c r="J58" s="7" t="s">
        <v>0</v>
      </c>
      <c r="K58" s="7" t="s">
        <v>35</v>
      </c>
      <c r="L58" s="7" t="s">
        <v>0</v>
      </c>
      <c r="M58" s="7" t="s">
        <v>35</v>
      </c>
      <c r="N58" s="7" t="s">
        <v>35</v>
      </c>
      <c r="O58" s="7" t="s">
        <v>0</v>
      </c>
      <c r="P58" s="7" t="s">
        <v>0</v>
      </c>
      <c r="Q58" s="7" t="s">
        <v>0</v>
      </c>
      <c r="R58" s="7" t="s">
        <v>0</v>
      </c>
      <c r="S58" s="7" t="s">
        <v>35</v>
      </c>
      <c r="T58" s="7" t="s">
        <v>0</v>
      </c>
      <c r="U58" s="7" t="s">
        <v>0</v>
      </c>
      <c r="V58" s="7" t="s">
        <v>0</v>
      </c>
      <c r="W58" s="16" t="str">
        <f>HYPERLINK("http://www.aruplab.com/Testing-Information/resources/HotLines/HotLineDocs/Apr2025QHL/3006210.pdf","H")</f>
        <v>H</v>
      </c>
      <c r="X58" s="16" t="str">
        <f>HYPERLINK("http://www.aruplab.com/Testing-Information/resources/HotLines/TDMix/Apr2025QHL/3006210.xlsx","T")</f>
        <v>T</v>
      </c>
      <c r="Y58" s="16" t="str">
        <f>HYPERLINK("http://www.aruplab.com/Testing-Information/resources/HotLines/Sample_Reports/Apr2025QHL/3006210_Autoimmune Pediatric CNS Disorders Serum_AIPEDS.pdf","E")</f>
        <v>E</v>
      </c>
      <c r="Z58" s="7" t="s">
        <v>0</v>
      </c>
      <c r="AA58" s="8">
        <v>45768</v>
      </c>
    </row>
    <row r="59" spans="1:27" ht="30" x14ac:dyDescent="0.25">
      <c r="A59" s="6" t="s">
        <v>183</v>
      </c>
      <c r="B59" s="6" t="s">
        <v>184</v>
      </c>
      <c r="C59" s="6" t="s">
        <v>185</v>
      </c>
      <c r="D59" s="7" t="s">
        <v>0</v>
      </c>
      <c r="E59" s="7" t="s">
        <v>0</v>
      </c>
      <c r="F59" s="7" t="s">
        <v>0</v>
      </c>
      <c r="G59" s="7" t="s">
        <v>0</v>
      </c>
      <c r="H59" s="7" t="s">
        <v>0</v>
      </c>
      <c r="I59" s="7" t="s">
        <v>35</v>
      </c>
      <c r="J59" s="7" t="s">
        <v>0</v>
      </c>
      <c r="K59" s="7" t="s">
        <v>35</v>
      </c>
      <c r="L59" s="7" t="s">
        <v>0</v>
      </c>
      <c r="M59" s="7" t="s">
        <v>35</v>
      </c>
      <c r="N59" s="7" t="s">
        <v>35</v>
      </c>
      <c r="O59" s="7" t="s">
        <v>0</v>
      </c>
      <c r="P59" s="7" t="s">
        <v>0</v>
      </c>
      <c r="Q59" s="7" t="s">
        <v>0</v>
      </c>
      <c r="R59" s="7" t="s">
        <v>0</v>
      </c>
      <c r="S59" s="7" t="s">
        <v>35</v>
      </c>
      <c r="T59" s="7" t="s">
        <v>0</v>
      </c>
      <c r="U59" s="7" t="s">
        <v>0</v>
      </c>
      <c r="V59" s="7" t="s">
        <v>0</v>
      </c>
      <c r="W59" s="16" t="str">
        <f>HYPERLINK("http://www.aruplab.com/Testing-Information/resources/HotLines/HotLineDocs/Apr2025QHL/3006211.pdf","H")</f>
        <v>H</v>
      </c>
      <c r="X59" s="16" t="str">
        <f>HYPERLINK("http://www.aruplab.com/Testing-Information/resources/HotLines/TDMix/Apr2025QHL/3006211.xlsx","T")</f>
        <v>T</v>
      </c>
      <c r="Y59" s="16" t="str">
        <f>HYPERLINK("http://www.aruplab.com/Testing-Information/resources/HotLines/Sample_Reports/Apr2025QHL/3006211_Autoimmune Pediatric CNS Disorders CSF_AIPEDC.pdf","E")</f>
        <v>E</v>
      </c>
      <c r="Z59" s="7" t="s">
        <v>0</v>
      </c>
      <c r="AA59" s="8">
        <v>45768</v>
      </c>
    </row>
    <row r="60" spans="1:27" ht="45" x14ac:dyDescent="0.25">
      <c r="A60" s="6" t="s">
        <v>186</v>
      </c>
      <c r="B60" s="6" t="s">
        <v>187</v>
      </c>
      <c r="C60" s="6" t="s">
        <v>188</v>
      </c>
      <c r="D60" s="7" t="s">
        <v>0</v>
      </c>
      <c r="E60" s="7" t="s">
        <v>0</v>
      </c>
      <c r="F60" s="7" t="s">
        <v>0</v>
      </c>
      <c r="G60" s="7" t="s">
        <v>0</v>
      </c>
      <c r="H60" s="7" t="s">
        <v>0</v>
      </c>
      <c r="I60" s="7" t="s">
        <v>35</v>
      </c>
      <c r="J60" s="7" t="s">
        <v>0</v>
      </c>
      <c r="K60" s="7" t="s">
        <v>0</v>
      </c>
      <c r="L60" s="7" t="s">
        <v>0</v>
      </c>
      <c r="M60" s="7" t="s">
        <v>0</v>
      </c>
      <c r="N60" s="7" t="s">
        <v>35</v>
      </c>
      <c r="O60" s="7" t="s">
        <v>0</v>
      </c>
      <c r="P60" s="7" t="s">
        <v>0</v>
      </c>
      <c r="Q60" s="7" t="s">
        <v>0</v>
      </c>
      <c r="R60" s="7" t="s">
        <v>0</v>
      </c>
      <c r="S60" s="7" t="s">
        <v>35</v>
      </c>
      <c r="T60" s="7" t="s">
        <v>0</v>
      </c>
      <c r="U60" s="7" t="s">
        <v>0</v>
      </c>
      <c r="V60" s="7" t="s">
        <v>0</v>
      </c>
      <c r="W60" s="16" t="str">
        <f>HYPERLINK("http://www.aruplab.com/Testing-Information/resources/HotLines/HotLineDocs/Apr2025QHL/3016817.pdf","H")</f>
        <v>H</v>
      </c>
      <c r="X60" s="16" t="str">
        <f>HYPERLINK("http://www.aruplab.com/Testing-Information/resources/HotLines/TDMix/Apr2025QHL/3016817.xlsx","T")</f>
        <v>T</v>
      </c>
      <c r="Y60" s="16" t="str">
        <f>HYPERLINK("http://www.aruplab.com/Testing-Information/resources/HotLines/Sample_Reports/Apr2025QHL/3016817_Celiac Disease Reflexive Cascade Serum_CELIACRFLX.pdf","E")</f>
        <v>E</v>
      </c>
      <c r="Z60" s="7" t="s">
        <v>0</v>
      </c>
      <c r="AA60" s="8">
        <v>45768</v>
      </c>
    </row>
    <row r="61" spans="1:27" ht="45" x14ac:dyDescent="0.25">
      <c r="A61" s="6" t="s">
        <v>189</v>
      </c>
      <c r="B61" s="6" t="s">
        <v>190</v>
      </c>
      <c r="C61" s="6" t="s">
        <v>191</v>
      </c>
      <c r="D61" s="7" t="s">
        <v>0</v>
      </c>
      <c r="E61" s="7" t="s">
        <v>0</v>
      </c>
      <c r="F61" s="7" t="s">
        <v>35</v>
      </c>
      <c r="G61" s="7" t="s">
        <v>35</v>
      </c>
      <c r="H61" s="7" t="s">
        <v>0</v>
      </c>
      <c r="I61" s="7" t="s">
        <v>0</v>
      </c>
      <c r="J61" s="7" t="s">
        <v>0</v>
      </c>
      <c r="K61" s="7" t="s">
        <v>0</v>
      </c>
      <c r="L61" s="7" t="s">
        <v>0</v>
      </c>
      <c r="M61" s="7" t="s">
        <v>0</v>
      </c>
      <c r="N61" s="7" t="s">
        <v>0</v>
      </c>
      <c r="O61" s="7" t="s">
        <v>0</v>
      </c>
      <c r="P61" s="7" t="s">
        <v>0</v>
      </c>
      <c r="Q61" s="7" t="s">
        <v>0</v>
      </c>
      <c r="R61" s="7" t="s">
        <v>0</v>
      </c>
      <c r="S61" s="7" t="s">
        <v>0</v>
      </c>
      <c r="T61" s="7" t="s">
        <v>0</v>
      </c>
      <c r="U61" s="7" t="s">
        <v>0</v>
      </c>
      <c r="V61" s="7" t="s">
        <v>0</v>
      </c>
      <c r="W61" s="16" t="str">
        <f>HYPERLINK("http://www.aruplab.com/Testing-Information/resources/HotLines/HotLineDocs/Apr2025QHL/3016908.pdf","H")</f>
        <v>H</v>
      </c>
      <c r="X61" s="7" t="s">
        <v>0</v>
      </c>
      <c r="Y61" s="7" t="s">
        <v>0</v>
      </c>
      <c r="Z61" s="7" t="s">
        <v>0</v>
      </c>
      <c r="AA61" s="8">
        <v>45768</v>
      </c>
    </row>
    <row r="62" spans="1:27" ht="105" x14ac:dyDescent="0.25">
      <c r="A62" s="6" t="s">
        <v>192</v>
      </c>
      <c r="B62" s="6" t="s">
        <v>193</v>
      </c>
      <c r="C62" s="6" t="s">
        <v>194</v>
      </c>
      <c r="D62" s="7" t="s">
        <v>0</v>
      </c>
      <c r="E62" s="7" t="s">
        <v>0</v>
      </c>
      <c r="F62" s="7" t="s">
        <v>0</v>
      </c>
      <c r="G62" s="7" t="s">
        <v>0</v>
      </c>
      <c r="H62" s="7" t="s">
        <v>0</v>
      </c>
      <c r="I62" s="7" t="s">
        <v>0</v>
      </c>
      <c r="J62" s="7" t="s">
        <v>0</v>
      </c>
      <c r="K62" s="7" t="s">
        <v>0</v>
      </c>
      <c r="L62" s="7" t="s">
        <v>0</v>
      </c>
      <c r="M62" s="7" t="s">
        <v>0</v>
      </c>
      <c r="N62" s="7" t="s">
        <v>0</v>
      </c>
      <c r="O62" s="7" t="s">
        <v>0</v>
      </c>
      <c r="P62" s="7" t="s">
        <v>0</v>
      </c>
      <c r="Q62" s="7" t="s">
        <v>0</v>
      </c>
      <c r="R62" s="7" t="s">
        <v>0</v>
      </c>
      <c r="S62" s="7" t="s">
        <v>0</v>
      </c>
      <c r="T62" s="7" t="s">
        <v>0</v>
      </c>
      <c r="U62" s="7" t="s">
        <v>35</v>
      </c>
      <c r="V62" s="7" t="s">
        <v>0</v>
      </c>
      <c r="W62" s="16" t="str">
        <f>HYPERLINK("http://www.aruplab.com/Testing-Information/resources/HotLines/HotLineDocs/Apr2025QHL/2025.03.07 Apr Quarterly Hotline Inactivations.pdf","H")</f>
        <v>H</v>
      </c>
      <c r="X62" s="7" t="s">
        <v>0</v>
      </c>
      <c r="Y62" s="7" t="s">
        <v>0</v>
      </c>
      <c r="Z62" s="7" t="s">
        <v>0</v>
      </c>
      <c r="AA62" s="8">
        <v>45768</v>
      </c>
    </row>
    <row r="63" spans="1:27" ht="30" x14ac:dyDescent="0.25">
      <c r="A63" s="6" t="s">
        <v>195</v>
      </c>
      <c r="B63" s="6" t="s">
        <v>196</v>
      </c>
      <c r="C63" s="6" t="s">
        <v>197</v>
      </c>
      <c r="D63" s="7" t="s">
        <v>0</v>
      </c>
      <c r="E63" s="7" t="s">
        <v>0</v>
      </c>
      <c r="F63" s="7" t="s">
        <v>35</v>
      </c>
      <c r="G63" s="7" t="s">
        <v>0</v>
      </c>
      <c r="H63" s="7" t="s">
        <v>0</v>
      </c>
      <c r="I63" s="7" t="s">
        <v>0</v>
      </c>
      <c r="J63" s="7" t="s">
        <v>35</v>
      </c>
      <c r="K63" s="7" t="s">
        <v>0</v>
      </c>
      <c r="L63" s="7" t="s">
        <v>0</v>
      </c>
      <c r="M63" s="7" t="s">
        <v>0</v>
      </c>
      <c r="N63" s="7" t="s">
        <v>0</v>
      </c>
      <c r="O63" s="7" t="s">
        <v>0</v>
      </c>
      <c r="P63" s="7" t="s">
        <v>0</v>
      </c>
      <c r="Q63" s="7" t="s">
        <v>0</v>
      </c>
      <c r="R63" s="7" t="s">
        <v>0</v>
      </c>
      <c r="S63" s="7" t="s">
        <v>0</v>
      </c>
      <c r="T63" s="7" t="s">
        <v>0</v>
      </c>
      <c r="U63" s="7" t="s">
        <v>0</v>
      </c>
      <c r="V63" s="7" t="s">
        <v>0</v>
      </c>
      <c r="W63" s="16" t="str">
        <f>HYPERLINK("http://www.aruplab.com/Testing-Information/resources/HotLines/HotLineDocs/Apr2025QHL/3017653.pdf","H")</f>
        <v>H</v>
      </c>
      <c r="X63" s="7" t="s">
        <v>0</v>
      </c>
      <c r="Y63" s="16" t="str">
        <f>HYPERLINK("http://www.aruplab.com/Testing-Information/resources/HotLines/Sample_Reports/Apr2025QHL/3017653_Alzheimers Disease Markers CSF_ADMRKSCSF.pdf","E")</f>
        <v>E</v>
      </c>
      <c r="Z63" s="7" t="s">
        <v>0</v>
      </c>
      <c r="AA63" s="8">
        <v>45768</v>
      </c>
    </row>
    <row r="64" spans="1:27" ht="90" x14ac:dyDescent="0.25">
      <c r="A64" s="6" t="s">
        <v>198</v>
      </c>
      <c r="B64" s="6" t="s">
        <v>199</v>
      </c>
      <c r="C64" s="6" t="s">
        <v>200</v>
      </c>
      <c r="D64" s="7" t="s">
        <v>0</v>
      </c>
      <c r="E64" s="7" t="s">
        <v>0</v>
      </c>
      <c r="F64" s="7" t="s">
        <v>0</v>
      </c>
      <c r="G64" s="7" t="s">
        <v>0</v>
      </c>
      <c r="H64" s="7" t="s">
        <v>0</v>
      </c>
      <c r="I64" s="7" t="s">
        <v>0</v>
      </c>
      <c r="J64" s="7" t="s">
        <v>35</v>
      </c>
      <c r="K64" s="7" t="s">
        <v>35</v>
      </c>
      <c r="L64" s="7" t="s">
        <v>0</v>
      </c>
      <c r="M64" s="7" t="s">
        <v>0</v>
      </c>
      <c r="N64" s="7" t="s">
        <v>0</v>
      </c>
      <c r="O64" s="7" t="s">
        <v>0</v>
      </c>
      <c r="P64" s="7" t="s">
        <v>0</v>
      </c>
      <c r="Q64" s="7" t="s">
        <v>35</v>
      </c>
      <c r="R64" s="7" t="s">
        <v>0</v>
      </c>
      <c r="S64" s="7" t="s">
        <v>0</v>
      </c>
      <c r="T64" s="7" t="s">
        <v>0</v>
      </c>
      <c r="U64" s="7" t="s">
        <v>0</v>
      </c>
      <c r="V64" s="7" t="s">
        <v>0</v>
      </c>
      <c r="W64" s="16" t="str">
        <f>HYPERLINK("http://www.aruplab.com/Testing-Information/resources/HotLines/HotLineDocs/Apr2025QHL/3017751.pdf","H")</f>
        <v>H</v>
      </c>
      <c r="X64" s="16" t="str">
        <f>HYPERLINK("http://www.aruplab.com/Testing-Information/resources/HotLines/TDMix/Apr2025QHL/3017751.xlsx","T")</f>
        <v>T</v>
      </c>
      <c r="Y64" s="7" t="s">
        <v>0</v>
      </c>
      <c r="Z64" s="7" t="s">
        <v>0</v>
      </c>
      <c r="AA64" s="8">
        <v>45768</v>
      </c>
    </row>
    <row r="65" spans="1:27" ht="90" x14ac:dyDescent="0.25">
      <c r="A65" s="6" t="s">
        <v>201</v>
      </c>
      <c r="B65" s="6" t="s">
        <v>202</v>
      </c>
      <c r="C65" s="6" t="s">
        <v>203</v>
      </c>
      <c r="D65" s="7" t="s">
        <v>0</v>
      </c>
      <c r="E65" s="7" t="s">
        <v>0</v>
      </c>
      <c r="F65" s="7" t="s">
        <v>0</v>
      </c>
      <c r="G65" s="7" t="s">
        <v>0</v>
      </c>
      <c r="H65" s="7" t="s">
        <v>0</v>
      </c>
      <c r="I65" s="7" t="s">
        <v>0</v>
      </c>
      <c r="J65" s="7" t="s">
        <v>35</v>
      </c>
      <c r="K65" s="7" t="s">
        <v>35</v>
      </c>
      <c r="L65" s="7" t="s">
        <v>0</v>
      </c>
      <c r="M65" s="7" t="s">
        <v>0</v>
      </c>
      <c r="N65" s="7" t="s">
        <v>0</v>
      </c>
      <c r="O65" s="7" t="s">
        <v>0</v>
      </c>
      <c r="P65" s="7" t="s">
        <v>0</v>
      </c>
      <c r="Q65" s="7" t="s">
        <v>35</v>
      </c>
      <c r="R65" s="7" t="s">
        <v>0</v>
      </c>
      <c r="S65" s="7" t="s">
        <v>0</v>
      </c>
      <c r="T65" s="7" t="s">
        <v>0</v>
      </c>
      <c r="U65" s="7" t="s">
        <v>0</v>
      </c>
      <c r="V65" s="7" t="s">
        <v>0</v>
      </c>
      <c r="W65" s="16" t="str">
        <f>HYPERLINK("http://www.aruplab.com/Testing-Information/resources/HotLines/HotLineDocs/Apr2025QHL/3017752.pdf","H")</f>
        <v>H</v>
      </c>
      <c r="X65" s="16" t="str">
        <f>HYPERLINK("http://www.aruplab.com/Testing-Information/resources/HotLines/TDMix/Apr2025QHL/3017752.xlsx","T")</f>
        <v>T</v>
      </c>
      <c r="Y65" s="7" t="s">
        <v>0</v>
      </c>
      <c r="Z65" s="7" t="s">
        <v>0</v>
      </c>
      <c r="AA65" s="8">
        <v>45768</v>
      </c>
    </row>
    <row r="66" spans="1:27" ht="45" x14ac:dyDescent="0.25">
      <c r="A66" s="6" t="s">
        <v>204</v>
      </c>
      <c r="B66" s="6" t="s">
        <v>205</v>
      </c>
      <c r="C66" s="6" t="s">
        <v>206</v>
      </c>
      <c r="D66" s="7" t="s">
        <v>35</v>
      </c>
      <c r="E66" s="7" t="s">
        <v>0</v>
      </c>
      <c r="F66" s="7" t="s">
        <v>0</v>
      </c>
      <c r="G66" s="7" t="s">
        <v>0</v>
      </c>
      <c r="H66" s="7" t="s">
        <v>0</v>
      </c>
      <c r="I66" s="7" t="s">
        <v>0</v>
      </c>
      <c r="J66" s="7" t="s">
        <v>0</v>
      </c>
      <c r="K66" s="7" t="s">
        <v>0</v>
      </c>
      <c r="L66" s="7" t="s">
        <v>0</v>
      </c>
      <c r="M66" s="7" t="s">
        <v>0</v>
      </c>
      <c r="N66" s="7" t="s">
        <v>0</v>
      </c>
      <c r="O66" s="7" t="s">
        <v>0</v>
      </c>
      <c r="P66" s="7" t="s">
        <v>0</v>
      </c>
      <c r="Q66" s="7" t="s">
        <v>0</v>
      </c>
      <c r="R66" s="7" t="s">
        <v>0</v>
      </c>
      <c r="S66" s="7" t="s">
        <v>0</v>
      </c>
      <c r="T66" s="7" t="s">
        <v>0</v>
      </c>
      <c r="U66" s="7" t="s">
        <v>0</v>
      </c>
      <c r="V66" s="7" t="s">
        <v>0</v>
      </c>
      <c r="W66" s="16" t="str">
        <f>HYPERLINK("http://www.aruplab.com/Testing-Information/resources/HotLines/HotLineDocs/Apr2025QHL/3018617.pdf","H")</f>
        <v>H</v>
      </c>
      <c r="X66" s="16" t="str">
        <f>HYPERLINK("http://www.aruplab.com/Testing-Information/resources/HotLines/TDMix/Apr2025QHL/3018617.xlsx","T")</f>
        <v>T</v>
      </c>
      <c r="Y66" s="16" t="str">
        <f>HYPERLINK("http://www.aruplab.com/Testing-Information/resources/HotLines/Sample_Reports/Apr2025QHL/3018617_HIAA Random Urine_HIAA RAND.pdf","E")</f>
        <v>E</v>
      </c>
      <c r="Z66" s="16" t="str">
        <f>HYPERLINK("https://connect.aruplab.com/Pricing/TestPrice/3018617/D04212025","P")</f>
        <v>P</v>
      </c>
      <c r="AA66" s="8">
        <v>45720</v>
      </c>
    </row>
    <row r="67" spans="1:27" ht="30" x14ac:dyDescent="0.25">
      <c r="A67" s="6" t="s">
        <v>207</v>
      </c>
      <c r="B67" s="6" t="s">
        <v>208</v>
      </c>
      <c r="C67" s="6" t="s">
        <v>209</v>
      </c>
      <c r="D67" s="7" t="s">
        <v>35</v>
      </c>
      <c r="E67" s="7" t="s">
        <v>0</v>
      </c>
      <c r="F67" s="7" t="s">
        <v>0</v>
      </c>
      <c r="G67" s="7" t="s">
        <v>0</v>
      </c>
      <c r="H67" s="7" t="s">
        <v>0</v>
      </c>
      <c r="I67" s="7" t="s">
        <v>0</v>
      </c>
      <c r="J67" s="7" t="s">
        <v>0</v>
      </c>
      <c r="K67" s="7" t="s">
        <v>0</v>
      </c>
      <c r="L67" s="7" t="s">
        <v>0</v>
      </c>
      <c r="M67" s="7" t="s">
        <v>0</v>
      </c>
      <c r="N67" s="7" t="s">
        <v>0</v>
      </c>
      <c r="O67" s="7" t="s">
        <v>0</v>
      </c>
      <c r="P67" s="7" t="s">
        <v>0</v>
      </c>
      <c r="Q67" s="7" t="s">
        <v>0</v>
      </c>
      <c r="R67" s="7" t="s">
        <v>0</v>
      </c>
      <c r="S67" s="7" t="s">
        <v>0</v>
      </c>
      <c r="T67" s="7" t="s">
        <v>0</v>
      </c>
      <c r="U67" s="7" t="s">
        <v>0</v>
      </c>
      <c r="V67" s="7" t="s">
        <v>0</v>
      </c>
      <c r="W67" s="16" t="str">
        <f>HYPERLINK("http://www.aruplab.com/Testing-Information/resources/HotLines/HotLineDocs/Apr2025QHL/3018705.pdf","H")</f>
        <v>H</v>
      </c>
      <c r="X67" s="16" t="str">
        <f>HYPERLINK("http://www.aruplab.com/Testing-Information/resources/HotLines/TDMix/Apr2025QHL/3018705.xlsx","T")</f>
        <v>T</v>
      </c>
      <c r="Y67" s="16" t="str">
        <f>HYPERLINK("http://www.aruplab.com/Testing-Information/resources/HotLines/Sample_Reports/Apr2025QHL/3018705_Copeptin proAVP Plasma_ COPEP.pdf","E")</f>
        <v>E</v>
      </c>
      <c r="Z67" s="16" t="str">
        <f>HYPERLINK("https://connect.aruplab.com/Pricing/TestPrice/3018705/D04212025","P")</f>
        <v>P</v>
      </c>
      <c r="AA67" s="8">
        <v>45768</v>
      </c>
    </row>
    <row r="68" spans="1:27" ht="45" x14ac:dyDescent="0.25">
      <c r="A68" s="6" t="s">
        <v>210</v>
      </c>
      <c r="B68" s="6" t="s">
        <v>211</v>
      </c>
      <c r="C68" s="6" t="s">
        <v>212</v>
      </c>
      <c r="D68" s="7" t="s">
        <v>35</v>
      </c>
      <c r="E68" s="7" t="s">
        <v>0</v>
      </c>
      <c r="F68" s="7" t="s">
        <v>0</v>
      </c>
      <c r="G68" s="7" t="s">
        <v>0</v>
      </c>
      <c r="H68" s="7" t="s">
        <v>0</v>
      </c>
      <c r="I68" s="7" t="s">
        <v>0</v>
      </c>
      <c r="J68" s="7" t="s">
        <v>0</v>
      </c>
      <c r="K68" s="7" t="s">
        <v>0</v>
      </c>
      <c r="L68" s="7" t="s">
        <v>0</v>
      </c>
      <c r="M68" s="7" t="s">
        <v>0</v>
      </c>
      <c r="N68" s="7" t="s">
        <v>0</v>
      </c>
      <c r="O68" s="7" t="s">
        <v>0</v>
      </c>
      <c r="P68" s="7" t="s">
        <v>0</v>
      </c>
      <c r="Q68" s="7" t="s">
        <v>0</v>
      </c>
      <c r="R68" s="7" t="s">
        <v>0</v>
      </c>
      <c r="S68" s="7" t="s">
        <v>0</v>
      </c>
      <c r="T68" s="7" t="s">
        <v>0</v>
      </c>
      <c r="U68" s="7" t="s">
        <v>0</v>
      </c>
      <c r="V68" s="7" t="s">
        <v>0</v>
      </c>
      <c r="W68" s="16" t="str">
        <f>HYPERLINK("http://www.aruplab.com/Testing-Information/resources/HotLines/HotLineDocs/Apr2025QHL/3018832.pdf","H")</f>
        <v>H</v>
      </c>
      <c r="X68" s="16" t="str">
        <f>HYPERLINK("http://www.aruplab.com/Testing-Information/resources/HotLines/TDMix/Apr2025QHL/3018832.xlsx","T")</f>
        <v>T</v>
      </c>
      <c r="Y68" s="7" t="s">
        <v>0</v>
      </c>
      <c r="Z68" s="16" t="str">
        <f>HYPERLINK("https://connect.aruplab.com/Pricing/TestPrice/3018832/D04212025","P")</f>
        <v>P</v>
      </c>
      <c r="AA68" s="8">
        <v>45643</v>
      </c>
    </row>
    <row r="69" spans="1:27" ht="30" x14ac:dyDescent="0.25">
      <c r="A69" s="6" t="s">
        <v>213</v>
      </c>
      <c r="B69" s="6" t="s">
        <v>214</v>
      </c>
      <c r="C69" s="6" t="s">
        <v>215</v>
      </c>
      <c r="D69" s="7" t="s">
        <v>35</v>
      </c>
      <c r="E69" s="7" t="s">
        <v>0</v>
      </c>
      <c r="F69" s="7" t="s">
        <v>0</v>
      </c>
      <c r="G69" s="7" t="s">
        <v>0</v>
      </c>
      <c r="H69" s="7" t="s">
        <v>0</v>
      </c>
      <c r="I69" s="7" t="s">
        <v>0</v>
      </c>
      <c r="J69" s="7" t="s">
        <v>0</v>
      </c>
      <c r="K69" s="7" t="s">
        <v>0</v>
      </c>
      <c r="L69" s="7" t="s">
        <v>0</v>
      </c>
      <c r="M69" s="7" t="s">
        <v>0</v>
      </c>
      <c r="N69" s="7" t="s">
        <v>0</v>
      </c>
      <c r="O69" s="7" t="s">
        <v>0</v>
      </c>
      <c r="P69" s="7" t="s">
        <v>0</v>
      </c>
      <c r="Q69" s="7" t="s">
        <v>0</v>
      </c>
      <c r="R69" s="7" t="s">
        <v>0</v>
      </c>
      <c r="S69" s="7" t="s">
        <v>0</v>
      </c>
      <c r="T69" s="7" t="s">
        <v>0</v>
      </c>
      <c r="U69" s="7" t="s">
        <v>0</v>
      </c>
      <c r="V69" s="7" t="s">
        <v>0</v>
      </c>
      <c r="W69" s="16" t="str">
        <f>HYPERLINK("http://www.aruplab.com/Testing-Information/resources/HotLines/HotLineDocs/Apr2025QHL/3018861.pdf","H")</f>
        <v>H</v>
      </c>
      <c r="X69" s="16" t="str">
        <f>HYPERLINK("http://www.aruplab.com/Testing-Information/resources/HotLines/TDMix/Apr2025QHL/3018861.xlsx","T")</f>
        <v>T</v>
      </c>
      <c r="Y69" s="16" t="str">
        <f>HYPERLINK("http://www.aruplab.com/Testing-Information/resources/HotLines/Sample_Reports/Apr2025QHL/3018861_VMA Random Urine_VMA RAND.pdf","E")</f>
        <v>E</v>
      </c>
      <c r="Z69" s="16" t="str">
        <f>HYPERLINK("https://connect.aruplab.com/Pricing/TestPrice/3018861/D04212025","P")</f>
        <v>P</v>
      </c>
      <c r="AA69" s="8">
        <v>45720</v>
      </c>
    </row>
    <row r="70" spans="1:27" ht="30" x14ac:dyDescent="0.25">
      <c r="A70" s="6" t="s">
        <v>216</v>
      </c>
      <c r="B70" s="6" t="s">
        <v>217</v>
      </c>
      <c r="C70" s="6" t="s">
        <v>218</v>
      </c>
      <c r="D70" s="7" t="s">
        <v>35</v>
      </c>
      <c r="E70" s="7" t="s">
        <v>0</v>
      </c>
      <c r="F70" s="7" t="s">
        <v>0</v>
      </c>
      <c r="G70" s="7" t="s">
        <v>0</v>
      </c>
      <c r="H70" s="7" t="s">
        <v>0</v>
      </c>
      <c r="I70" s="7" t="s">
        <v>0</v>
      </c>
      <c r="J70" s="7" t="s">
        <v>0</v>
      </c>
      <c r="K70" s="7" t="s">
        <v>0</v>
      </c>
      <c r="L70" s="7" t="s">
        <v>0</v>
      </c>
      <c r="M70" s="7" t="s">
        <v>0</v>
      </c>
      <c r="N70" s="7" t="s">
        <v>0</v>
      </c>
      <c r="O70" s="7" t="s">
        <v>0</v>
      </c>
      <c r="P70" s="7" t="s">
        <v>0</v>
      </c>
      <c r="Q70" s="7" t="s">
        <v>0</v>
      </c>
      <c r="R70" s="7" t="s">
        <v>0</v>
      </c>
      <c r="S70" s="7" t="s">
        <v>0</v>
      </c>
      <c r="T70" s="7" t="s">
        <v>0</v>
      </c>
      <c r="U70" s="7" t="s">
        <v>0</v>
      </c>
      <c r="V70" s="7" t="s">
        <v>0</v>
      </c>
      <c r="W70" s="16" t="str">
        <f>HYPERLINK("http://www.aruplab.com/Testing-Information/resources/HotLines/HotLineDocs/Apr2025QHL/3018862.pdf","H")</f>
        <v>H</v>
      </c>
      <c r="X70" s="16" t="str">
        <f>HYPERLINK("http://www.aruplab.com/Testing-Information/resources/HotLines/TDMix/Apr2025QHL/3018862.xlsx","T")</f>
        <v>T</v>
      </c>
      <c r="Y70" s="16" t="str">
        <f>HYPERLINK("http://www.aruplab.com/Testing-Information/resources/HotLines/Sample_Reports/Apr2025QHL/3018862_HVA Random Urine_HVA RAND.pdf","E")</f>
        <v>E</v>
      </c>
      <c r="Z70" s="16" t="str">
        <f>HYPERLINK("https://connect.aruplab.com/Pricing/TestPrice/3018862/D04212025","P")</f>
        <v>P</v>
      </c>
      <c r="AA70" s="8">
        <v>45720</v>
      </c>
    </row>
    <row r="71" spans="1:27" ht="60" x14ac:dyDescent="0.25">
      <c r="A71" s="6" t="s">
        <v>219</v>
      </c>
      <c r="B71" s="6" t="s">
        <v>220</v>
      </c>
      <c r="C71" s="6" t="s">
        <v>221</v>
      </c>
      <c r="D71" s="7" t="s">
        <v>35</v>
      </c>
      <c r="E71" s="7" t="s">
        <v>0</v>
      </c>
      <c r="F71" s="7" t="s">
        <v>0</v>
      </c>
      <c r="G71" s="7" t="s">
        <v>0</v>
      </c>
      <c r="H71" s="7" t="s">
        <v>0</v>
      </c>
      <c r="I71" s="7" t="s">
        <v>0</v>
      </c>
      <c r="J71" s="7" t="s">
        <v>0</v>
      </c>
      <c r="K71" s="7" t="s">
        <v>0</v>
      </c>
      <c r="L71" s="7" t="s">
        <v>0</v>
      </c>
      <c r="M71" s="7" t="s">
        <v>0</v>
      </c>
      <c r="N71" s="7" t="s">
        <v>0</v>
      </c>
      <c r="O71" s="7" t="s">
        <v>0</v>
      </c>
      <c r="P71" s="7" t="s">
        <v>0</v>
      </c>
      <c r="Q71" s="7" t="s">
        <v>0</v>
      </c>
      <c r="R71" s="7" t="s">
        <v>0</v>
      </c>
      <c r="S71" s="7" t="s">
        <v>0</v>
      </c>
      <c r="T71" s="7" t="s">
        <v>0</v>
      </c>
      <c r="U71" s="7" t="s">
        <v>0</v>
      </c>
      <c r="V71" s="7" t="s">
        <v>0</v>
      </c>
      <c r="W71" s="16" t="str">
        <f>HYPERLINK("http://www.aruplab.com/Testing-Information/resources/HotLines/HotLineDocs/Apr2025QHL/3018863.pdf","H")</f>
        <v>H</v>
      </c>
      <c r="X71" s="16" t="str">
        <f>HYPERLINK("http://www.aruplab.com/Testing-Information/resources/HotLines/TDMix/Apr2025QHL/3018863.xlsx","T")</f>
        <v>T</v>
      </c>
      <c r="Y71" s="16" t="str">
        <f>HYPERLINK("http://www.aruplab.com/Testing-Information/resources/HotLines/Sample_Reports/Apr2025QHL/3018863_VMA and HVA Random Urine_VH RAND.pdf","E")</f>
        <v>E</v>
      </c>
      <c r="Z71" s="16" t="str">
        <f>HYPERLINK("https://connect.aruplab.com/Pricing/TestPrice/3018863/D04212025","P")</f>
        <v>P</v>
      </c>
      <c r="AA71" s="8">
        <v>45720</v>
      </c>
    </row>
    <row r="72" spans="1:27" ht="30" x14ac:dyDescent="0.25">
      <c r="A72" s="6" t="s">
        <v>222</v>
      </c>
      <c r="B72" s="6" t="s">
        <v>223</v>
      </c>
      <c r="C72" s="6" t="s">
        <v>224</v>
      </c>
      <c r="D72" s="7" t="s">
        <v>0</v>
      </c>
      <c r="E72" s="7" t="s">
        <v>0</v>
      </c>
      <c r="F72" s="7" t="s">
        <v>35</v>
      </c>
      <c r="G72" s="7" t="s">
        <v>35</v>
      </c>
      <c r="H72" s="7" t="s">
        <v>0</v>
      </c>
      <c r="I72" s="7" t="s">
        <v>0</v>
      </c>
      <c r="J72" s="7" t="s">
        <v>0</v>
      </c>
      <c r="K72" s="7" t="s">
        <v>0</v>
      </c>
      <c r="L72" s="7" t="s">
        <v>0</v>
      </c>
      <c r="M72" s="7" t="s">
        <v>0</v>
      </c>
      <c r="N72" s="7" t="s">
        <v>0</v>
      </c>
      <c r="O72" s="7" t="s">
        <v>0</v>
      </c>
      <c r="P72" s="7" t="s">
        <v>0</v>
      </c>
      <c r="Q72" s="7" t="s">
        <v>0</v>
      </c>
      <c r="R72" s="7" t="s">
        <v>0</v>
      </c>
      <c r="S72" s="7" t="s">
        <v>35</v>
      </c>
      <c r="T72" s="7" t="s">
        <v>0</v>
      </c>
      <c r="U72" s="7" t="s">
        <v>0</v>
      </c>
      <c r="V72" s="7" t="s">
        <v>0</v>
      </c>
      <c r="W72" s="16" t="str">
        <f>HYPERLINK("http://www.aruplab.com/Testing-Information/resources/HotLines/HotLineDocs/Apr2025QHL/3018866.pdf","H")</f>
        <v>H</v>
      </c>
      <c r="X72" s="7" t="s">
        <v>0</v>
      </c>
      <c r="Y72" s="7" t="s">
        <v>0</v>
      </c>
      <c r="Z72" s="7" t="s">
        <v>0</v>
      </c>
      <c r="AA72" s="8">
        <v>45768</v>
      </c>
    </row>
    <row r="73" spans="1:27" ht="30" x14ac:dyDescent="0.25">
      <c r="A73" s="6" t="s">
        <v>225</v>
      </c>
      <c r="B73" s="6" t="s">
        <v>226</v>
      </c>
      <c r="C73" s="6" t="s">
        <v>227</v>
      </c>
      <c r="D73" s="7" t="s">
        <v>0</v>
      </c>
      <c r="E73" s="7" t="s">
        <v>0</v>
      </c>
      <c r="F73" s="7" t="s">
        <v>35</v>
      </c>
      <c r="G73" s="7" t="s">
        <v>35</v>
      </c>
      <c r="H73" s="7" t="s">
        <v>0</v>
      </c>
      <c r="I73" s="7" t="s">
        <v>35</v>
      </c>
      <c r="J73" s="7" t="s">
        <v>0</v>
      </c>
      <c r="K73" s="7" t="s">
        <v>0</v>
      </c>
      <c r="L73" s="7" t="s">
        <v>0</v>
      </c>
      <c r="M73" s="7" t="s">
        <v>35</v>
      </c>
      <c r="N73" s="7" t="s">
        <v>35</v>
      </c>
      <c r="O73" s="7" t="s">
        <v>0</v>
      </c>
      <c r="P73" s="7" t="s">
        <v>0</v>
      </c>
      <c r="Q73" s="7" t="s">
        <v>0</v>
      </c>
      <c r="R73" s="7" t="s">
        <v>0</v>
      </c>
      <c r="S73" s="7" t="s">
        <v>35</v>
      </c>
      <c r="T73" s="7" t="s">
        <v>0</v>
      </c>
      <c r="U73" s="7" t="s">
        <v>0</v>
      </c>
      <c r="V73" s="7" t="s">
        <v>0</v>
      </c>
      <c r="W73" s="16" t="str">
        <f>HYPERLINK("http://www.aruplab.com/Testing-Information/resources/HotLines/HotLineDocs/Apr2025QHL/3018867.pdf","H")</f>
        <v>H</v>
      </c>
      <c r="X73" s="16" t="str">
        <f>HYPERLINK("http://www.aruplab.com/Testing-Information/resources/HotLines/TDMix/Apr2025QHL/3018867.xlsx","T")</f>
        <v>T</v>
      </c>
      <c r="Y73" s="16" t="str">
        <f>HYPERLINK("http://www.aruplab.com/Testing-Information/resources/HotLines/Sample_Reports/Apr2025QHL/3018867_Extended Myositis Panel_MYOS EXT2.pdf","E")</f>
        <v>E</v>
      </c>
      <c r="Z73" s="7" t="s">
        <v>0</v>
      </c>
      <c r="AA73" s="8">
        <v>45768</v>
      </c>
    </row>
    <row r="74" spans="1:27" ht="45" x14ac:dyDescent="0.25">
      <c r="A74" s="6" t="s">
        <v>228</v>
      </c>
      <c r="B74" s="6" t="s">
        <v>229</v>
      </c>
      <c r="C74" s="6" t="s">
        <v>230</v>
      </c>
      <c r="D74" s="7" t="s">
        <v>0</v>
      </c>
      <c r="E74" s="7" t="s">
        <v>0</v>
      </c>
      <c r="F74" s="7" t="s">
        <v>35</v>
      </c>
      <c r="G74" s="7" t="s">
        <v>35</v>
      </c>
      <c r="H74" s="7" t="s">
        <v>0</v>
      </c>
      <c r="I74" s="7" t="s">
        <v>0</v>
      </c>
      <c r="J74" s="7" t="s">
        <v>0</v>
      </c>
      <c r="K74" s="7" t="s">
        <v>0</v>
      </c>
      <c r="L74" s="7" t="s">
        <v>0</v>
      </c>
      <c r="M74" s="7" t="s">
        <v>0</v>
      </c>
      <c r="N74" s="7" t="s">
        <v>0</v>
      </c>
      <c r="O74" s="7" t="s">
        <v>0</v>
      </c>
      <c r="P74" s="7" t="s">
        <v>0</v>
      </c>
      <c r="Q74" s="7" t="s">
        <v>0</v>
      </c>
      <c r="R74" s="7" t="s">
        <v>0</v>
      </c>
      <c r="S74" s="7" t="s">
        <v>35</v>
      </c>
      <c r="T74" s="7" t="s">
        <v>0</v>
      </c>
      <c r="U74" s="7" t="s">
        <v>0</v>
      </c>
      <c r="V74" s="7" t="s">
        <v>0</v>
      </c>
      <c r="W74" s="16" t="str">
        <f>HYPERLINK("http://www.aruplab.com/Testing-Information/resources/HotLines/HotLineDocs/Apr2025QHL/3018869.pdf","H")</f>
        <v>H</v>
      </c>
      <c r="X74" s="7" t="s">
        <v>0</v>
      </c>
      <c r="Y74" s="7" t="s">
        <v>0</v>
      </c>
      <c r="Z74" s="7" t="s">
        <v>0</v>
      </c>
      <c r="AA74" s="8">
        <v>45768</v>
      </c>
    </row>
    <row r="75" spans="1:27" ht="30" x14ac:dyDescent="0.25">
      <c r="A75" s="6" t="s">
        <v>231</v>
      </c>
      <c r="B75" s="6" t="s">
        <v>232</v>
      </c>
      <c r="C75" s="6" t="s">
        <v>233</v>
      </c>
      <c r="D75" s="7" t="s">
        <v>0</v>
      </c>
      <c r="E75" s="7" t="s">
        <v>0</v>
      </c>
      <c r="F75" s="7" t="s">
        <v>35</v>
      </c>
      <c r="G75" s="7" t="s">
        <v>35</v>
      </c>
      <c r="H75" s="7" t="s">
        <v>0</v>
      </c>
      <c r="I75" s="7" t="s">
        <v>0</v>
      </c>
      <c r="J75" s="7" t="s">
        <v>0</v>
      </c>
      <c r="K75" s="7" t="s">
        <v>0</v>
      </c>
      <c r="L75" s="7" t="s">
        <v>0</v>
      </c>
      <c r="M75" s="7" t="s">
        <v>0</v>
      </c>
      <c r="N75" s="7" t="s">
        <v>0</v>
      </c>
      <c r="O75" s="7" t="s">
        <v>0</v>
      </c>
      <c r="P75" s="7" t="s">
        <v>0</v>
      </c>
      <c r="Q75" s="7" t="s">
        <v>0</v>
      </c>
      <c r="R75" s="7" t="s">
        <v>0</v>
      </c>
      <c r="S75" s="7" t="s">
        <v>35</v>
      </c>
      <c r="T75" s="7" t="s">
        <v>0</v>
      </c>
      <c r="U75" s="7" t="s">
        <v>0</v>
      </c>
      <c r="V75" s="7" t="s">
        <v>0</v>
      </c>
      <c r="W75" s="16" t="str">
        <f>HYPERLINK("http://www.aruplab.com/Testing-Information/resources/HotLines/HotLineDocs/Apr2025QHL/3018870.pdf","H")</f>
        <v>H</v>
      </c>
      <c r="X75" s="7" t="s">
        <v>0</v>
      </c>
      <c r="Y75" s="7" t="s">
        <v>0</v>
      </c>
      <c r="Z75" s="7" t="s">
        <v>0</v>
      </c>
      <c r="AA75" s="8">
        <v>45768</v>
      </c>
    </row>
    <row r="76" spans="1:27" ht="45" x14ac:dyDescent="0.25">
      <c r="A76" s="6" t="s">
        <v>234</v>
      </c>
      <c r="B76" s="6" t="s">
        <v>235</v>
      </c>
      <c r="C76" s="6" t="s">
        <v>236</v>
      </c>
      <c r="D76" s="7" t="s">
        <v>35</v>
      </c>
      <c r="E76" s="7" t="s">
        <v>0</v>
      </c>
      <c r="F76" s="7" t="s">
        <v>0</v>
      </c>
      <c r="G76" s="7" t="s">
        <v>0</v>
      </c>
      <c r="H76" s="7" t="s">
        <v>0</v>
      </c>
      <c r="I76" s="7" t="s">
        <v>0</v>
      </c>
      <c r="J76" s="7" t="s">
        <v>0</v>
      </c>
      <c r="K76" s="7" t="s">
        <v>0</v>
      </c>
      <c r="L76" s="7" t="s">
        <v>0</v>
      </c>
      <c r="M76" s="7" t="s">
        <v>0</v>
      </c>
      <c r="N76" s="7" t="s">
        <v>0</v>
      </c>
      <c r="O76" s="7" t="s">
        <v>0</v>
      </c>
      <c r="P76" s="7" t="s">
        <v>0</v>
      </c>
      <c r="Q76" s="7" t="s">
        <v>0</v>
      </c>
      <c r="R76" s="7" t="s">
        <v>0</v>
      </c>
      <c r="S76" s="7" t="s">
        <v>0</v>
      </c>
      <c r="T76" s="7" t="s">
        <v>0</v>
      </c>
      <c r="U76" s="7" t="s">
        <v>0</v>
      </c>
      <c r="V76" s="7" t="s">
        <v>0</v>
      </c>
      <c r="W76" s="16" t="str">
        <f>HYPERLINK("http://www.aruplab.com/Testing-Information/resources/HotLines/HotLineDocs/Apr2025QHL/3018940.pdf","H")</f>
        <v>H</v>
      </c>
      <c r="X76" s="16" t="str">
        <f>HYPERLINK("http://www.aruplab.com/Testing-Information/resources/HotLines/TDMix/Apr2025QHL/3018940.xlsx","T")</f>
        <v>T</v>
      </c>
      <c r="Y76" s="7" t="s">
        <v>0</v>
      </c>
      <c r="Z76" s="16" t="str">
        <f>HYPERLINK("https://connect.aruplab.com/Pricing/TestPrice/3018940/D04212025","P")</f>
        <v>P</v>
      </c>
      <c r="AA76" s="8">
        <v>45768</v>
      </c>
    </row>
    <row r="77" spans="1:27" ht="30" x14ac:dyDescent="0.25">
      <c r="A77" s="6" t="s">
        <v>237</v>
      </c>
      <c r="B77" s="6" t="s">
        <v>238</v>
      </c>
      <c r="C77" s="6" t="s">
        <v>239</v>
      </c>
      <c r="D77" s="7" t="s">
        <v>35</v>
      </c>
      <c r="E77" s="7" t="s">
        <v>0</v>
      </c>
      <c r="F77" s="7" t="s">
        <v>0</v>
      </c>
      <c r="G77" s="7" t="s">
        <v>0</v>
      </c>
      <c r="H77" s="7" t="s">
        <v>0</v>
      </c>
      <c r="I77" s="7" t="s">
        <v>0</v>
      </c>
      <c r="J77" s="7" t="s">
        <v>0</v>
      </c>
      <c r="K77" s="7" t="s">
        <v>0</v>
      </c>
      <c r="L77" s="7" t="s">
        <v>0</v>
      </c>
      <c r="M77" s="7" t="s">
        <v>0</v>
      </c>
      <c r="N77" s="7" t="s">
        <v>0</v>
      </c>
      <c r="O77" s="7" t="s">
        <v>0</v>
      </c>
      <c r="P77" s="7" t="s">
        <v>0</v>
      </c>
      <c r="Q77" s="7" t="s">
        <v>0</v>
      </c>
      <c r="R77" s="7" t="s">
        <v>0</v>
      </c>
      <c r="S77" s="7" t="s">
        <v>0</v>
      </c>
      <c r="T77" s="7" t="s">
        <v>0</v>
      </c>
      <c r="U77" s="7" t="s">
        <v>0</v>
      </c>
      <c r="V77" s="7" t="s">
        <v>0</v>
      </c>
      <c r="W77" s="16" t="str">
        <f>HYPERLINK("http://www.aruplab.com/Testing-Information/resources/HotLines/HotLineDocs/Apr2025QHL/3018943.pdf","H")</f>
        <v>H</v>
      </c>
      <c r="X77" s="16" t="str">
        <f>HYPERLINK("http://www.aruplab.com/Testing-Information/resources/HotLines/TDMix/Apr2025QHL/3018943.xlsx","T")</f>
        <v>T</v>
      </c>
      <c r="Y77" s="16" t="str">
        <f>HYPERLINK("http://www.aruplab.com/Testing-Information/resources/HotLines/Sample_Reports/Apr2025QHL/3018943_HBV Prenatal Triple Panel_HBV TRI PN.pdf","E")</f>
        <v>E</v>
      </c>
      <c r="Z77" s="16" t="str">
        <f>HYPERLINK("https://connect.aruplab.com/Pricing/TestPrice/3018943/D04212025","P")</f>
        <v>P</v>
      </c>
      <c r="AA77" s="8">
        <v>45663</v>
      </c>
    </row>
    <row r="78" spans="1:27" ht="45" x14ac:dyDescent="0.25">
      <c r="A78" s="6" t="s">
        <v>240</v>
      </c>
      <c r="B78" s="6" t="s">
        <v>241</v>
      </c>
      <c r="C78" s="6" t="s">
        <v>242</v>
      </c>
      <c r="D78" s="7" t="s">
        <v>35</v>
      </c>
      <c r="E78" s="7" t="s">
        <v>0</v>
      </c>
      <c r="F78" s="7" t="s">
        <v>0</v>
      </c>
      <c r="G78" s="7" t="s">
        <v>0</v>
      </c>
      <c r="H78" s="7" t="s">
        <v>0</v>
      </c>
      <c r="I78" s="7" t="s">
        <v>0</v>
      </c>
      <c r="J78" s="7" t="s">
        <v>0</v>
      </c>
      <c r="K78" s="7" t="s">
        <v>0</v>
      </c>
      <c r="L78" s="7" t="s">
        <v>0</v>
      </c>
      <c r="M78" s="7" t="s">
        <v>0</v>
      </c>
      <c r="N78" s="7" t="s">
        <v>0</v>
      </c>
      <c r="O78" s="7" t="s">
        <v>0</v>
      </c>
      <c r="P78" s="7" t="s">
        <v>0</v>
      </c>
      <c r="Q78" s="7" t="s">
        <v>0</v>
      </c>
      <c r="R78" s="7" t="s">
        <v>0</v>
      </c>
      <c r="S78" s="7" t="s">
        <v>0</v>
      </c>
      <c r="T78" s="7" t="s">
        <v>0</v>
      </c>
      <c r="U78" s="7" t="s">
        <v>0</v>
      </c>
      <c r="V78" s="7" t="s">
        <v>0</v>
      </c>
      <c r="W78" s="16" t="str">
        <f>HYPERLINK("http://www.aruplab.com/Testing-Information/resources/HotLines/HotLineDocs/Apr2025QHL/3018964.pdf","H")</f>
        <v>H</v>
      </c>
      <c r="X78" s="16" t="str">
        <f>HYPERLINK("http://www.aruplab.com/Testing-Information/resources/HotLines/TDMix/Apr2025QHL/3018964.xlsx","T")</f>
        <v>T</v>
      </c>
      <c r="Y78" s="16" t="str">
        <f>HYPERLINK("http://www.aruplab.com/Testing-Information/resources/HotLines/Sample_Reports/Apr2025QHL/3018964_Autoimmune Movement Disorder Panel Serum_AIMDS2.pdf","E")</f>
        <v>E</v>
      </c>
      <c r="Z78" s="16" t="str">
        <f>HYPERLINK("https://connect.aruplab.com/Pricing/TestPrice/3018964/D04212025","P")</f>
        <v>P</v>
      </c>
      <c r="AA78" s="8">
        <v>45768</v>
      </c>
    </row>
    <row r="79" spans="1:27" ht="60" x14ac:dyDescent="0.25">
      <c r="A79" s="6" t="s">
        <v>243</v>
      </c>
      <c r="B79" s="6" t="s">
        <v>244</v>
      </c>
      <c r="C79" s="6" t="s">
        <v>245</v>
      </c>
      <c r="D79" s="7" t="s">
        <v>35</v>
      </c>
      <c r="E79" s="7" t="s">
        <v>0</v>
      </c>
      <c r="F79" s="7" t="s">
        <v>0</v>
      </c>
      <c r="G79" s="7" t="s">
        <v>0</v>
      </c>
      <c r="H79" s="7" t="s">
        <v>0</v>
      </c>
      <c r="I79" s="7" t="s">
        <v>0</v>
      </c>
      <c r="J79" s="7" t="s">
        <v>0</v>
      </c>
      <c r="K79" s="7" t="s">
        <v>0</v>
      </c>
      <c r="L79" s="7" t="s">
        <v>0</v>
      </c>
      <c r="M79" s="7" t="s">
        <v>0</v>
      </c>
      <c r="N79" s="7" t="s">
        <v>0</v>
      </c>
      <c r="O79" s="7" t="s">
        <v>0</v>
      </c>
      <c r="P79" s="7" t="s">
        <v>0</v>
      </c>
      <c r="Q79" s="7" t="s">
        <v>0</v>
      </c>
      <c r="R79" s="7" t="s">
        <v>0</v>
      </c>
      <c r="S79" s="7" t="s">
        <v>0</v>
      </c>
      <c r="T79" s="7" t="s">
        <v>0</v>
      </c>
      <c r="U79" s="7" t="s">
        <v>0</v>
      </c>
      <c r="V79" s="7" t="s">
        <v>0</v>
      </c>
      <c r="W79" s="16" t="str">
        <f>HYPERLINK("http://www.aruplab.com/Testing-Information/resources/HotLines/HotLineDocs/Apr2025QHL/3018965.pdf","H")</f>
        <v>H</v>
      </c>
      <c r="X79" s="16" t="str">
        <f>HYPERLINK("http://www.aruplab.com/Testing-Information/resources/HotLines/TDMix/Apr2025QHL/3018965.xlsx","T")</f>
        <v>T</v>
      </c>
      <c r="Y79" s="16" t="str">
        <f>HYPERLINK("http://www.aruplab.com/Testing-Information/resources/HotLines/Sample_Reports/Apr2025QHL/3018965_Autoimmune Neurologic Disease Panel With Rflx Ser_NEURO R5.pdf","E")</f>
        <v>E</v>
      </c>
      <c r="Z79" s="16" t="str">
        <f>HYPERLINK("https://connect.aruplab.com/Pricing/TestPrice/3018965/D04212025","P")</f>
        <v>P</v>
      </c>
      <c r="AA79" s="8">
        <v>45768</v>
      </c>
    </row>
    <row r="80" spans="1:27" ht="45" x14ac:dyDescent="0.25">
      <c r="A80" s="6" t="s">
        <v>246</v>
      </c>
      <c r="B80" s="6" t="s">
        <v>247</v>
      </c>
      <c r="C80" s="6" t="s">
        <v>248</v>
      </c>
      <c r="D80" s="7" t="s">
        <v>35</v>
      </c>
      <c r="E80" s="7" t="s">
        <v>0</v>
      </c>
      <c r="F80" s="7" t="s">
        <v>0</v>
      </c>
      <c r="G80" s="7" t="s">
        <v>0</v>
      </c>
      <c r="H80" s="7" t="s">
        <v>0</v>
      </c>
      <c r="I80" s="7" t="s">
        <v>0</v>
      </c>
      <c r="J80" s="7" t="s">
        <v>0</v>
      </c>
      <c r="K80" s="7" t="s">
        <v>0</v>
      </c>
      <c r="L80" s="7" t="s">
        <v>0</v>
      </c>
      <c r="M80" s="7" t="s">
        <v>0</v>
      </c>
      <c r="N80" s="7" t="s">
        <v>0</v>
      </c>
      <c r="O80" s="7" t="s">
        <v>0</v>
      </c>
      <c r="P80" s="7" t="s">
        <v>0</v>
      </c>
      <c r="Q80" s="7" t="s">
        <v>0</v>
      </c>
      <c r="R80" s="7" t="s">
        <v>0</v>
      </c>
      <c r="S80" s="7" t="s">
        <v>0</v>
      </c>
      <c r="T80" s="7" t="s">
        <v>0</v>
      </c>
      <c r="U80" s="7" t="s">
        <v>0</v>
      </c>
      <c r="V80" s="7" t="s">
        <v>0</v>
      </c>
      <c r="W80" s="16" t="str">
        <f>HYPERLINK("http://www.aruplab.com/Testing-Information/resources/HotLines/HotLineDocs/Apr2025QHL/3018966.pdf","H")</f>
        <v>H</v>
      </c>
      <c r="X80" s="16" t="str">
        <f>HYPERLINK("http://www.aruplab.com/Testing-Information/resources/HotLines/TDMix/Apr2025QHL/3018966.xlsx","T")</f>
        <v>T</v>
      </c>
      <c r="Y80" s="16" t="str">
        <f>HYPERLINK("http://www.aruplab.com/Testing-Information/resources/HotLines/Sample_Reports/Apr2025QHL/3018966_Autoimmune Movement Disorder Panel CSF_AIMDC 2.pdf","E")</f>
        <v>E</v>
      </c>
      <c r="Z80" s="16" t="str">
        <f>HYPERLINK("https://connect.aruplab.com/Pricing/TestPrice/3018966/D04212025","P")</f>
        <v>P</v>
      </c>
      <c r="AA80" s="8">
        <v>45768</v>
      </c>
    </row>
    <row r="81" spans="1:27" ht="45" x14ac:dyDescent="0.25">
      <c r="A81" s="6" t="s">
        <v>249</v>
      </c>
      <c r="B81" s="6" t="s">
        <v>250</v>
      </c>
      <c r="C81" s="6" t="s">
        <v>251</v>
      </c>
      <c r="D81" s="7" t="s">
        <v>35</v>
      </c>
      <c r="E81" s="7" t="s">
        <v>0</v>
      </c>
      <c r="F81" s="7" t="s">
        <v>0</v>
      </c>
      <c r="G81" s="7" t="s">
        <v>0</v>
      </c>
      <c r="H81" s="7" t="s">
        <v>0</v>
      </c>
      <c r="I81" s="7" t="s">
        <v>0</v>
      </c>
      <c r="J81" s="7" t="s">
        <v>0</v>
      </c>
      <c r="K81" s="7" t="s">
        <v>0</v>
      </c>
      <c r="L81" s="7" t="s">
        <v>0</v>
      </c>
      <c r="M81" s="7" t="s">
        <v>0</v>
      </c>
      <c r="N81" s="7" t="s">
        <v>0</v>
      </c>
      <c r="O81" s="7" t="s">
        <v>0</v>
      </c>
      <c r="P81" s="7" t="s">
        <v>0</v>
      </c>
      <c r="Q81" s="7" t="s">
        <v>0</v>
      </c>
      <c r="R81" s="7" t="s">
        <v>0</v>
      </c>
      <c r="S81" s="7" t="s">
        <v>0</v>
      </c>
      <c r="T81" s="7" t="s">
        <v>0</v>
      </c>
      <c r="U81" s="7" t="s">
        <v>0</v>
      </c>
      <c r="V81" s="7" t="s">
        <v>0</v>
      </c>
      <c r="W81" s="16" t="str">
        <f>HYPERLINK("http://www.aruplab.com/Testing-Information/resources/HotLines/HotLineDocs/Apr2025QHL/3018967.pdf","H")</f>
        <v>H</v>
      </c>
      <c r="X81" s="16" t="str">
        <f>HYPERLINK("http://www.aruplab.com/Testing-Information/resources/HotLines/TDMix/Apr2025QHL/3018967.xlsx","T")</f>
        <v>T</v>
      </c>
      <c r="Y81" s="16" t="str">
        <f>HYPERLINK("http://www.aruplab.com/Testing-Information/resources/HotLines/Sample_Reports/Apr2025QHL/3018967_Autoimmune Neurologic Disease Pan w Rflx CSF_NEURORCSF3.pdf","E")</f>
        <v>E</v>
      </c>
      <c r="Z81" s="16" t="str">
        <f>HYPERLINK("https://connect.aruplab.com/Pricing/TestPrice/3018967/D04212025","P")</f>
        <v>P</v>
      </c>
      <c r="AA81" s="8">
        <v>45768</v>
      </c>
    </row>
    <row r="82" spans="1:27" ht="30" x14ac:dyDescent="0.25">
      <c r="A82" s="6" t="s">
        <v>252</v>
      </c>
      <c r="B82" s="6" t="s">
        <v>253</v>
      </c>
      <c r="C82" s="6" t="s">
        <v>254</v>
      </c>
      <c r="D82" s="7" t="s">
        <v>35</v>
      </c>
      <c r="E82" s="7" t="s">
        <v>0</v>
      </c>
      <c r="F82" s="7" t="s">
        <v>0</v>
      </c>
      <c r="G82" s="7" t="s">
        <v>0</v>
      </c>
      <c r="H82" s="7" t="s">
        <v>0</v>
      </c>
      <c r="I82" s="7" t="s">
        <v>0</v>
      </c>
      <c r="J82" s="7" t="s">
        <v>0</v>
      </c>
      <c r="K82" s="7" t="s">
        <v>0</v>
      </c>
      <c r="L82" s="7" t="s">
        <v>0</v>
      </c>
      <c r="M82" s="7" t="s">
        <v>0</v>
      </c>
      <c r="N82" s="7" t="s">
        <v>0</v>
      </c>
      <c r="O82" s="7" t="s">
        <v>0</v>
      </c>
      <c r="P82" s="7" t="s">
        <v>0</v>
      </c>
      <c r="Q82" s="7" t="s">
        <v>0</v>
      </c>
      <c r="R82" s="7" t="s">
        <v>0</v>
      </c>
      <c r="S82" s="7" t="s">
        <v>0</v>
      </c>
      <c r="T82" s="7" t="s">
        <v>0</v>
      </c>
      <c r="U82" s="7" t="s">
        <v>0</v>
      </c>
      <c r="V82" s="7" t="s">
        <v>0</v>
      </c>
      <c r="W82" s="16" t="str">
        <f>HYPERLINK("http://www.aruplab.com/Testing-Information/resources/HotLines/HotLineDocs/Apr2025QHL/3019004.pdf","H")</f>
        <v>H</v>
      </c>
      <c r="X82" s="16" t="str">
        <f>HYPERLINK("http://www.aruplab.com/Testing-Information/resources/HotLines/TDMix/Apr2025QHL/3019004.xlsx","T")</f>
        <v>T</v>
      </c>
      <c r="Y82" s="7" t="s">
        <v>0</v>
      </c>
      <c r="Z82" s="16" t="str">
        <f>HYPERLINK("https://connect.aruplab.com/Pricing/TestPrice/3019004/D04212025","P")</f>
        <v>P</v>
      </c>
      <c r="AA82" s="8">
        <v>45768</v>
      </c>
    </row>
    <row r="83" spans="1:27" ht="30" x14ac:dyDescent="0.25">
      <c r="A83" s="6" t="s">
        <v>255</v>
      </c>
      <c r="B83" s="6" t="s">
        <v>256</v>
      </c>
      <c r="C83" s="6" t="s">
        <v>257</v>
      </c>
      <c r="D83" s="7" t="s">
        <v>35</v>
      </c>
      <c r="E83" s="7" t="s">
        <v>0</v>
      </c>
      <c r="F83" s="7" t="s">
        <v>0</v>
      </c>
      <c r="G83" s="7" t="s">
        <v>0</v>
      </c>
      <c r="H83" s="7" t="s">
        <v>0</v>
      </c>
      <c r="I83" s="7" t="s">
        <v>0</v>
      </c>
      <c r="J83" s="7" t="s">
        <v>0</v>
      </c>
      <c r="K83" s="7" t="s">
        <v>0</v>
      </c>
      <c r="L83" s="7" t="s">
        <v>0</v>
      </c>
      <c r="M83" s="7" t="s">
        <v>0</v>
      </c>
      <c r="N83" s="7" t="s">
        <v>0</v>
      </c>
      <c r="O83" s="7" t="s">
        <v>0</v>
      </c>
      <c r="P83" s="7" t="s">
        <v>0</v>
      </c>
      <c r="Q83" s="7" t="s">
        <v>0</v>
      </c>
      <c r="R83" s="7" t="s">
        <v>0</v>
      </c>
      <c r="S83" s="7" t="s">
        <v>0</v>
      </c>
      <c r="T83" s="7" t="s">
        <v>0</v>
      </c>
      <c r="U83" s="7" t="s">
        <v>0</v>
      </c>
      <c r="V83" s="7" t="s">
        <v>0</v>
      </c>
      <c r="W83" s="16" t="str">
        <f>HYPERLINK("http://www.aruplab.com/Testing-Information/resources/HotLines/HotLineDocs/Apr2025QHL/3019008.pdf","H")</f>
        <v>H</v>
      </c>
      <c r="X83" s="16" t="str">
        <f>HYPERLINK("http://www.aruplab.com/Testing-Information/resources/HotLines/TDMix/Apr2025QHL/3019008.xlsx","T")</f>
        <v>T</v>
      </c>
      <c r="Y83" s="16" t="str">
        <f>HYPERLINK("http://www.aruplab.com/Testing-Information/resources/HotLines/Sample_Reports/Apr2025QHL/3019008_Lithium Serum Plasma_LITHIUM_SP.pdf","E")</f>
        <v>E</v>
      </c>
      <c r="Z83" s="16" t="str">
        <f>HYPERLINK("https://connect.aruplab.com/Pricing/TestPrice/3019008/D04212025","P")</f>
        <v>P</v>
      </c>
      <c r="AA83" s="8">
        <v>45768</v>
      </c>
    </row>
    <row r="84" spans="1:27" ht="30" x14ac:dyDescent="0.25">
      <c r="A84" s="6" t="s">
        <v>258</v>
      </c>
      <c r="B84" s="6" t="s">
        <v>259</v>
      </c>
      <c r="C84" s="6" t="s">
        <v>260</v>
      </c>
      <c r="D84" s="7" t="s">
        <v>35</v>
      </c>
      <c r="E84" s="7" t="s">
        <v>0</v>
      </c>
      <c r="F84" s="7" t="s">
        <v>0</v>
      </c>
      <c r="G84" s="7" t="s">
        <v>0</v>
      </c>
      <c r="H84" s="7" t="s">
        <v>0</v>
      </c>
      <c r="I84" s="7" t="s">
        <v>0</v>
      </c>
      <c r="J84" s="7" t="s">
        <v>0</v>
      </c>
      <c r="K84" s="7" t="s">
        <v>0</v>
      </c>
      <c r="L84" s="7" t="s">
        <v>0</v>
      </c>
      <c r="M84" s="7" t="s">
        <v>0</v>
      </c>
      <c r="N84" s="7" t="s">
        <v>0</v>
      </c>
      <c r="O84" s="7" t="s">
        <v>0</v>
      </c>
      <c r="P84" s="7" t="s">
        <v>0</v>
      </c>
      <c r="Q84" s="7" t="s">
        <v>0</v>
      </c>
      <c r="R84" s="7" t="s">
        <v>0</v>
      </c>
      <c r="S84" s="7" t="s">
        <v>0</v>
      </c>
      <c r="T84" s="7" t="s">
        <v>0</v>
      </c>
      <c r="U84" s="7" t="s">
        <v>0</v>
      </c>
      <c r="V84" s="7" t="s">
        <v>0</v>
      </c>
      <c r="W84" s="16" t="str">
        <f>HYPERLINK("http://www.aruplab.com/Testing-Information/resources/HotLines/HotLineDocs/Apr2025QHL/3019009.pdf","H")</f>
        <v>H</v>
      </c>
      <c r="X84" s="16" t="str">
        <f>HYPERLINK("http://www.aruplab.com/Testing-Information/resources/HotLines/TDMix/Apr2025QHL/3019009.xlsx","T")</f>
        <v>T</v>
      </c>
      <c r="Y84" s="16" t="str">
        <f>HYPERLINK("http://www.aruplab.com/Testing-Information/resources/HotLines/Sample_Reports/Apr2025QHL/3019009_Digoxin Serum or Plasma_DIGOXI_SP.pdf","E")</f>
        <v>E</v>
      </c>
      <c r="Z84" s="16" t="str">
        <f>HYPERLINK("https://connect.aruplab.com/Pricing/TestPrice/3019009/D04212025","P")</f>
        <v>P</v>
      </c>
      <c r="AA84" s="8">
        <v>45768</v>
      </c>
    </row>
    <row r="85" spans="1:27" ht="30" x14ac:dyDescent="0.25">
      <c r="A85" s="6" t="s">
        <v>261</v>
      </c>
      <c r="B85" s="6" t="s">
        <v>262</v>
      </c>
      <c r="C85" s="6" t="s">
        <v>263</v>
      </c>
      <c r="D85" s="7" t="s">
        <v>35</v>
      </c>
      <c r="E85" s="7" t="s">
        <v>0</v>
      </c>
      <c r="F85" s="7" t="s">
        <v>0</v>
      </c>
      <c r="G85" s="7" t="s">
        <v>0</v>
      </c>
      <c r="H85" s="7" t="s">
        <v>0</v>
      </c>
      <c r="I85" s="7" t="s">
        <v>0</v>
      </c>
      <c r="J85" s="7" t="s">
        <v>0</v>
      </c>
      <c r="K85" s="7" t="s">
        <v>0</v>
      </c>
      <c r="L85" s="7" t="s">
        <v>0</v>
      </c>
      <c r="M85" s="7" t="s">
        <v>0</v>
      </c>
      <c r="N85" s="7" t="s">
        <v>0</v>
      </c>
      <c r="O85" s="7" t="s">
        <v>0</v>
      </c>
      <c r="P85" s="7" t="s">
        <v>0</v>
      </c>
      <c r="Q85" s="7" t="s">
        <v>0</v>
      </c>
      <c r="R85" s="7" t="s">
        <v>0</v>
      </c>
      <c r="S85" s="7" t="s">
        <v>0</v>
      </c>
      <c r="T85" s="7" t="s">
        <v>0</v>
      </c>
      <c r="U85" s="7" t="s">
        <v>0</v>
      </c>
      <c r="V85" s="7" t="s">
        <v>0</v>
      </c>
      <c r="W85" s="16" t="str">
        <f>HYPERLINK("http://www.aruplab.com/Testing-Information/resources/HotLines/HotLineDocs/Apr2025QHL/3019010.pdf","H")</f>
        <v>H</v>
      </c>
      <c r="X85" s="16" t="str">
        <f>HYPERLINK("http://www.aruplab.com/Testing-Information/resources/HotLines/TDMix/Apr2025QHL/3019010.xlsx","T")</f>
        <v>T</v>
      </c>
      <c r="Y85" s="16" t="str">
        <f>HYPERLINK("http://www.aruplab.com/Testing-Information/resources/HotLines/Sample_Reports/Apr2025QHL/3019010_Theophylline Serum or Plasma_THEOP_SP.pdf","E")</f>
        <v>E</v>
      </c>
      <c r="Z85" s="16" t="str">
        <f>HYPERLINK("https://connect.aruplab.com/Pricing/TestPrice/3019010/D04212025","P")</f>
        <v>P</v>
      </c>
      <c r="AA85" s="8">
        <v>45768</v>
      </c>
    </row>
    <row r="86" spans="1:27" ht="30" x14ac:dyDescent="0.25">
      <c r="A86" s="6" t="s">
        <v>264</v>
      </c>
      <c r="B86" s="6" t="s">
        <v>265</v>
      </c>
      <c r="C86" s="6" t="s">
        <v>266</v>
      </c>
      <c r="D86" s="7" t="s">
        <v>35</v>
      </c>
      <c r="E86" s="7" t="s">
        <v>0</v>
      </c>
      <c r="F86" s="7" t="s">
        <v>0</v>
      </c>
      <c r="G86" s="7" t="s">
        <v>0</v>
      </c>
      <c r="H86" s="7" t="s">
        <v>0</v>
      </c>
      <c r="I86" s="7" t="s">
        <v>0</v>
      </c>
      <c r="J86" s="7" t="s">
        <v>0</v>
      </c>
      <c r="K86" s="7" t="s">
        <v>0</v>
      </c>
      <c r="L86" s="7" t="s">
        <v>0</v>
      </c>
      <c r="M86" s="7" t="s">
        <v>0</v>
      </c>
      <c r="N86" s="7" t="s">
        <v>0</v>
      </c>
      <c r="O86" s="7" t="s">
        <v>0</v>
      </c>
      <c r="P86" s="7" t="s">
        <v>0</v>
      </c>
      <c r="Q86" s="7" t="s">
        <v>0</v>
      </c>
      <c r="R86" s="7" t="s">
        <v>0</v>
      </c>
      <c r="S86" s="7" t="s">
        <v>0</v>
      </c>
      <c r="T86" s="7" t="s">
        <v>0</v>
      </c>
      <c r="U86" s="7" t="s">
        <v>0</v>
      </c>
      <c r="V86" s="7" t="s">
        <v>0</v>
      </c>
      <c r="W86" s="16" t="str">
        <f>HYPERLINK("http://www.aruplab.com/Testing-Information/resources/HotLines/HotLineDocs/Apr2025QHL/3019011.pdf","H")</f>
        <v>H</v>
      </c>
      <c r="X86" s="16" t="str">
        <f>HYPERLINK("http://www.aruplab.com/Testing-Information/resources/HotLines/TDMix/Apr2025QHL/3019011.xlsx","T")</f>
        <v>T</v>
      </c>
      <c r="Y86" s="16" t="str">
        <f>HYPERLINK("http://www.aruplab.com/Testing-Information/resources/HotLines/Sample_Reports/Apr2025QHL/3019011_Lidocaine Serum or Plasma_LIDOC_SP.pdf","E")</f>
        <v>E</v>
      </c>
      <c r="Z86" s="16" t="str">
        <f>HYPERLINK("https://connect.aruplab.com/Pricing/TestPrice/3019011/D04212025","P")</f>
        <v>P</v>
      </c>
      <c r="AA86" s="8">
        <v>45768</v>
      </c>
    </row>
    <row r="87" spans="1:27" ht="30" x14ac:dyDescent="0.25">
      <c r="A87" s="6" t="s">
        <v>267</v>
      </c>
      <c r="B87" s="6" t="s">
        <v>268</v>
      </c>
      <c r="C87" s="6" t="s">
        <v>269</v>
      </c>
      <c r="D87" s="7" t="s">
        <v>35</v>
      </c>
      <c r="E87" s="7" t="s">
        <v>0</v>
      </c>
      <c r="F87" s="7" t="s">
        <v>0</v>
      </c>
      <c r="G87" s="7" t="s">
        <v>0</v>
      </c>
      <c r="H87" s="7" t="s">
        <v>0</v>
      </c>
      <c r="I87" s="7" t="s">
        <v>0</v>
      </c>
      <c r="J87" s="7" t="s">
        <v>0</v>
      </c>
      <c r="K87" s="7" t="s">
        <v>0</v>
      </c>
      <c r="L87" s="7" t="s">
        <v>0</v>
      </c>
      <c r="M87" s="7" t="s">
        <v>0</v>
      </c>
      <c r="N87" s="7" t="s">
        <v>0</v>
      </c>
      <c r="O87" s="7" t="s">
        <v>0</v>
      </c>
      <c r="P87" s="7" t="s">
        <v>0</v>
      </c>
      <c r="Q87" s="7" t="s">
        <v>0</v>
      </c>
      <c r="R87" s="7" t="s">
        <v>0</v>
      </c>
      <c r="S87" s="7" t="s">
        <v>0</v>
      </c>
      <c r="T87" s="7" t="s">
        <v>0</v>
      </c>
      <c r="U87" s="7" t="s">
        <v>0</v>
      </c>
      <c r="V87" s="7" t="s">
        <v>0</v>
      </c>
      <c r="W87" s="16" t="str">
        <f>HYPERLINK("http://www.aruplab.com/Testing-Information/resources/HotLines/HotLineDocs/Apr2025QHL/3019017.pdf","H")</f>
        <v>H</v>
      </c>
      <c r="X87" s="16" t="str">
        <f>HYPERLINK("http://www.aruplab.com/Testing-Information/resources/HotLines/TDMix/Apr2025QHL/3019017.xlsx","T")</f>
        <v>T</v>
      </c>
      <c r="Y87" s="16" t="str">
        <f>HYPERLINK("http://www.aruplab.com/Testing-Information/resources/HotLines/Sample_Reports/Apr2025QHL/3019017_Phospho-Tau 217 Plasma_PTAU217.pdf","E")</f>
        <v>E</v>
      </c>
      <c r="Z87" s="16" t="str">
        <f>HYPERLINK("https://connect.aruplab.com/Pricing/TestPrice/3019017/D04212025","P")</f>
        <v>P</v>
      </c>
      <c r="AA87" s="8">
        <v>45768</v>
      </c>
    </row>
    <row r="88" spans="1:27" ht="45" x14ac:dyDescent="0.25">
      <c r="A88" s="6" t="s">
        <v>270</v>
      </c>
      <c r="B88" s="6" t="s">
        <v>271</v>
      </c>
      <c r="C88" s="6" t="s">
        <v>272</v>
      </c>
      <c r="D88" s="7" t="s">
        <v>35</v>
      </c>
      <c r="E88" s="7" t="s">
        <v>0</v>
      </c>
      <c r="F88" s="7" t="s">
        <v>0</v>
      </c>
      <c r="G88" s="7" t="s">
        <v>0</v>
      </c>
      <c r="H88" s="7" t="s">
        <v>0</v>
      </c>
      <c r="I88" s="7" t="s">
        <v>0</v>
      </c>
      <c r="J88" s="7" t="s">
        <v>0</v>
      </c>
      <c r="K88" s="7" t="s">
        <v>0</v>
      </c>
      <c r="L88" s="7" t="s">
        <v>0</v>
      </c>
      <c r="M88" s="7" t="s">
        <v>0</v>
      </c>
      <c r="N88" s="7" t="s">
        <v>0</v>
      </c>
      <c r="O88" s="7" t="s">
        <v>0</v>
      </c>
      <c r="P88" s="7" t="s">
        <v>0</v>
      </c>
      <c r="Q88" s="7" t="s">
        <v>0</v>
      </c>
      <c r="R88" s="7" t="s">
        <v>0</v>
      </c>
      <c r="S88" s="7" t="s">
        <v>0</v>
      </c>
      <c r="T88" s="7" t="s">
        <v>0</v>
      </c>
      <c r="U88" s="7" t="s">
        <v>0</v>
      </c>
      <c r="V88" s="7" t="s">
        <v>0</v>
      </c>
      <c r="W88" s="16" t="str">
        <f>HYPERLINK("http://www.aruplab.com/Testing-Information/resources/HotLines/HotLineDocs/Apr2025QHL/3019199.pdf","H")</f>
        <v>H</v>
      </c>
      <c r="X88" s="16" t="str">
        <f>HYPERLINK("http://www.aruplab.com/Testing-Information/resources/HotLines/TDMix/Apr2025QHL/3019199.xlsx","T")</f>
        <v>T</v>
      </c>
      <c r="Y88" s="7" t="s">
        <v>0</v>
      </c>
      <c r="Z88" s="16" t="str">
        <f>HYPERLINK("https://connect.aruplab.com/Pricing/TestPrice/3019199/D04212025","P")</f>
        <v>P</v>
      </c>
      <c r="AA88" s="8">
        <v>45699</v>
      </c>
    </row>
    <row r="89" spans="1:27" ht="45" x14ac:dyDescent="0.25">
      <c r="A89" s="6" t="s">
        <v>273</v>
      </c>
      <c r="B89" s="6" t="s">
        <v>274</v>
      </c>
      <c r="C89" s="6" t="s">
        <v>275</v>
      </c>
      <c r="D89" s="7" t="s">
        <v>35</v>
      </c>
      <c r="E89" s="7" t="s">
        <v>0</v>
      </c>
      <c r="F89" s="7" t="s">
        <v>0</v>
      </c>
      <c r="G89" s="7" t="s">
        <v>0</v>
      </c>
      <c r="H89" s="7" t="s">
        <v>0</v>
      </c>
      <c r="I89" s="7" t="s">
        <v>0</v>
      </c>
      <c r="J89" s="7" t="s">
        <v>0</v>
      </c>
      <c r="K89" s="7" t="s">
        <v>0</v>
      </c>
      <c r="L89" s="7" t="s">
        <v>0</v>
      </c>
      <c r="M89" s="7" t="s">
        <v>0</v>
      </c>
      <c r="N89" s="7" t="s">
        <v>0</v>
      </c>
      <c r="O89" s="7" t="s">
        <v>0</v>
      </c>
      <c r="P89" s="7" t="s">
        <v>0</v>
      </c>
      <c r="Q89" s="7" t="s">
        <v>0</v>
      </c>
      <c r="R89" s="7" t="s">
        <v>0</v>
      </c>
      <c r="S89" s="7" t="s">
        <v>0</v>
      </c>
      <c r="T89" s="7" t="s">
        <v>0</v>
      </c>
      <c r="U89" s="7" t="s">
        <v>0</v>
      </c>
      <c r="V89" s="7" t="s">
        <v>0</v>
      </c>
      <c r="W89" s="16" t="str">
        <f>HYPERLINK("http://www.aruplab.com/Testing-Information/resources/HotLines/HotLineDocs/Apr2025QHL/3019329.pdf","H")</f>
        <v>H</v>
      </c>
      <c r="X89" s="16" t="str">
        <f>HYPERLINK("http://www.aruplab.com/Testing-Information/resources/HotLines/TDMix/Apr2025QHL/3019329.xlsx","T")</f>
        <v>T</v>
      </c>
      <c r="Y89" s="16" t="str">
        <f>HYPERLINK("http://www.aruplab.com/Testing-Information/resources/HotLines/Sample_Reports/Apr2025QHL/3019329_ABPA With Quantitative A Fumigatus IgG_ABPA PAN.pdf","E")</f>
        <v>E</v>
      </c>
      <c r="Z89" s="16" t="str">
        <f>HYPERLINK("https://connect.aruplab.com/Pricing/TestPrice/3019329/D04212025","P")</f>
        <v>P</v>
      </c>
      <c r="AA89" s="8">
        <v>45768</v>
      </c>
    </row>
    <row r="90" spans="1:27" ht="45" x14ac:dyDescent="0.25">
      <c r="A90" s="6" t="s">
        <v>276</v>
      </c>
      <c r="B90" s="6" t="s">
        <v>277</v>
      </c>
      <c r="C90" s="6" t="s">
        <v>278</v>
      </c>
      <c r="D90" s="7" t="s">
        <v>35</v>
      </c>
      <c r="E90" s="7" t="s">
        <v>0</v>
      </c>
      <c r="F90" s="7" t="s">
        <v>0</v>
      </c>
      <c r="G90" s="7" t="s">
        <v>0</v>
      </c>
      <c r="H90" s="7" t="s">
        <v>0</v>
      </c>
      <c r="I90" s="7" t="s">
        <v>0</v>
      </c>
      <c r="J90" s="7" t="s">
        <v>0</v>
      </c>
      <c r="K90" s="7" t="s">
        <v>0</v>
      </c>
      <c r="L90" s="7" t="s">
        <v>0</v>
      </c>
      <c r="M90" s="7" t="s">
        <v>0</v>
      </c>
      <c r="N90" s="7" t="s">
        <v>0</v>
      </c>
      <c r="O90" s="7" t="s">
        <v>0</v>
      </c>
      <c r="P90" s="7" t="s">
        <v>0</v>
      </c>
      <c r="Q90" s="7" t="s">
        <v>0</v>
      </c>
      <c r="R90" s="7" t="s">
        <v>0</v>
      </c>
      <c r="S90" s="7" t="s">
        <v>0</v>
      </c>
      <c r="T90" s="7" t="s">
        <v>0</v>
      </c>
      <c r="U90" s="7" t="s">
        <v>0</v>
      </c>
      <c r="V90" s="7" t="s">
        <v>0</v>
      </c>
      <c r="W90" s="16" t="str">
        <f>HYPERLINK("http://www.aruplab.com/Testing-Information/resources/HotLines/HotLineDocs/Apr2025QHL/3019462.pdf","H")</f>
        <v>H</v>
      </c>
      <c r="X90" s="16" t="str">
        <f>HYPERLINK("http://www.aruplab.com/Testing-Information/resources/HotLines/TDMix/Apr2025QHL/3019462.xlsx","T")</f>
        <v>T</v>
      </c>
      <c r="Y90" s="7" t="s">
        <v>0</v>
      </c>
      <c r="Z90" s="16" t="str">
        <f>HYPERLINK("https://connect.aruplab.com/Pricing/TestPrice/3019462/D04212025","P")</f>
        <v>P</v>
      </c>
      <c r="AA90" s="8">
        <v>45768</v>
      </c>
    </row>
    <row r="91" spans="1:27" ht="7.7" customHeight="1" x14ac:dyDescent="0.25"/>
  </sheetData>
  <mergeCells count="8">
    <mergeCell ref="A5:C5"/>
    <mergeCell ref="A6:S6"/>
    <mergeCell ref="A7:S7"/>
    <mergeCell ref="A1:AA1"/>
    <mergeCell ref="A2:C2"/>
    <mergeCell ref="D2:AA2"/>
    <mergeCell ref="A3:AA3"/>
    <mergeCell ref="A4:C4"/>
  </mergeCells>
  <hyperlinks>
    <hyperlink ref="A6" r:id="rId1" xr:uid="{00000000-0004-0000-0000-000000000000}"/>
    <hyperlink ref="A7" r:id="rId2" xr:uid="{00000000-0004-0000-0000-000001000000}"/>
  </hyperlinks>
  <pageMargins left="0.75" right="0.75" top="1" bottom="1.375" header="1" footer="1"/>
  <pageSetup orientation="landscape" horizontalDpi="300" verticalDpi="300"/>
  <headerFooter alignWithMargins="0">
    <oddFooter>&amp;L&amp;"Roboto,Regular"&amp;8 ARUP Laboratories | 500 Chipeta Way | Salt Lake City, UT 84108 | 800-522-2787 | aruplab.com _x000D_&amp;1#&amp;"Calibri"&amp;10&amp;K000000 Private Information&amp;C&amp;"Roboto,Regular"&amp;10  &amp;R&amp;"Roboto"&amp;8Page &amp;P of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Of Changes (date dropdo</vt:lpstr>
      <vt:lpstr>'Summary Of Changes (date dropdo'!Print_Titles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Siady, Spencer H.</dc:creator>
  <cp:lastModifiedBy>bot 0001</cp:lastModifiedBy>
  <dcterms:created xsi:type="dcterms:W3CDTF">2025-04-11T17:00:28Z</dcterms:created>
  <dcterms:modified xsi:type="dcterms:W3CDTF">2025-04-11T19:13:10Z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28a15d-fe30-4bc2-853f-da171899c8c3_Enabled">
    <vt:lpwstr>true</vt:lpwstr>
  </property>
  <property fmtid="{D5CDD505-2E9C-101B-9397-08002B2CF9AE}" pid="3" name="MSIP_Label_7528a15d-fe30-4bc2-853f-da171899c8c3_SetDate">
    <vt:lpwstr>2025-04-11T17:00:11Z</vt:lpwstr>
  </property>
  <property fmtid="{D5CDD505-2E9C-101B-9397-08002B2CF9AE}" pid="4" name="MSIP_Label_7528a15d-fe30-4bc2-853f-da171899c8c3_Method">
    <vt:lpwstr>Standard</vt:lpwstr>
  </property>
  <property fmtid="{D5CDD505-2E9C-101B-9397-08002B2CF9AE}" pid="5" name="MSIP_Label_7528a15d-fe30-4bc2-853f-da171899c8c3_Name">
    <vt:lpwstr>Private Data</vt:lpwstr>
  </property>
  <property fmtid="{D5CDD505-2E9C-101B-9397-08002B2CF9AE}" pid="6" name="MSIP_Label_7528a15d-fe30-4bc2-853f-da171899c8c3_SiteId">
    <vt:lpwstr>5bd0d628-d6ea-4086-954f-69792a5faa57</vt:lpwstr>
  </property>
  <property fmtid="{D5CDD505-2E9C-101B-9397-08002B2CF9AE}" pid="7" name="MSIP_Label_7528a15d-fe30-4bc2-853f-da171899c8c3_ActionId">
    <vt:lpwstr>1f750461-acf1-4c6f-8799-ae11c04aba7a</vt:lpwstr>
  </property>
  <property fmtid="{D5CDD505-2E9C-101B-9397-08002B2CF9AE}" pid="8" name="MSIP_Label_7528a15d-fe30-4bc2-853f-da171899c8c3_ContentBits">
    <vt:lpwstr>2</vt:lpwstr>
  </property>
  <property fmtid="{D5CDD505-2E9C-101B-9397-08002B2CF9AE}" pid="9" name="MSIP_Label_7528a15d-fe30-4bc2-853f-da171899c8c3_Tag">
    <vt:lpwstr>10, 3, 0, 1</vt:lpwstr>
  </property>
</Properties>
</file>