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21BACE44-90B1-4AAE-B042-751337069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7" i="1" l="1"/>
  <c r="X107" i="1"/>
  <c r="W107" i="1"/>
  <c r="V107" i="1"/>
  <c r="Y106" i="1"/>
  <c r="X106" i="1"/>
  <c r="W106" i="1"/>
  <c r="V106" i="1"/>
  <c r="Y105" i="1"/>
  <c r="W105" i="1"/>
  <c r="V105" i="1"/>
  <c r="Y104" i="1"/>
  <c r="W104" i="1"/>
  <c r="V104" i="1"/>
  <c r="Y103" i="1"/>
  <c r="W103" i="1"/>
  <c r="V103" i="1"/>
  <c r="Y102" i="1"/>
  <c r="X102" i="1"/>
  <c r="W102" i="1"/>
  <c r="V102" i="1"/>
  <c r="Y101" i="1"/>
  <c r="W101" i="1"/>
  <c r="V101" i="1"/>
  <c r="Y100" i="1"/>
  <c r="W100" i="1"/>
  <c r="V100" i="1"/>
  <c r="V99" i="1"/>
  <c r="V98" i="1"/>
  <c r="V97" i="1"/>
  <c r="V96" i="1"/>
  <c r="Y95" i="1"/>
  <c r="X95" i="1"/>
  <c r="W95" i="1"/>
  <c r="V95" i="1"/>
  <c r="X94" i="1"/>
  <c r="W94" i="1"/>
  <c r="V94" i="1"/>
  <c r="X93" i="1"/>
  <c r="W93" i="1"/>
  <c r="V93" i="1"/>
  <c r="V92" i="1"/>
  <c r="V91" i="1"/>
  <c r="V90" i="1"/>
  <c r="V89" i="1"/>
  <c r="X88" i="1"/>
  <c r="V88" i="1"/>
  <c r="V87" i="1"/>
  <c r="X86" i="1"/>
  <c r="W86" i="1"/>
  <c r="V86" i="1"/>
  <c r="V85" i="1"/>
  <c r="V84" i="1"/>
  <c r="V83" i="1"/>
  <c r="V82" i="1"/>
  <c r="Y81" i="1"/>
  <c r="X81" i="1"/>
  <c r="V81" i="1"/>
  <c r="V80" i="1"/>
  <c r="V79" i="1"/>
  <c r="V78" i="1"/>
  <c r="V77" i="1"/>
  <c r="V76" i="1"/>
  <c r="V75" i="1"/>
  <c r="V74" i="1"/>
  <c r="V73" i="1"/>
  <c r="V72" i="1"/>
  <c r="V71" i="1"/>
  <c r="V70" i="1"/>
  <c r="X69" i="1"/>
  <c r="V69" i="1"/>
  <c r="V68" i="1"/>
  <c r="V67" i="1"/>
  <c r="V66" i="1"/>
  <c r="V65" i="1"/>
  <c r="W64" i="1"/>
  <c r="V64" i="1"/>
  <c r="V63" i="1"/>
  <c r="V62" i="1"/>
  <c r="V61" i="1"/>
  <c r="V60" i="1"/>
  <c r="X59" i="1"/>
  <c r="V59" i="1"/>
  <c r="V58" i="1"/>
  <c r="V57" i="1"/>
  <c r="V56" i="1"/>
  <c r="V55" i="1"/>
  <c r="V54" i="1"/>
  <c r="V53" i="1"/>
  <c r="V52" i="1"/>
  <c r="V51" i="1"/>
  <c r="V50" i="1"/>
  <c r="X49" i="1"/>
  <c r="V49" i="1"/>
  <c r="V48" i="1"/>
  <c r="X47" i="1"/>
  <c r="W47" i="1"/>
  <c r="V47" i="1"/>
  <c r="V46" i="1"/>
  <c r="X45" i="1"/>
  <c r="W45" i="1"/>
  <c r="V45" i="1"/>
  <c r="V44" i="1"/>
  <c r="V43" i="1"/>
  <c r="V42" i="1"/>
  <c r="V41" i="1"/>
  <c r="V40" i="1"/>
  <c r="V39" i="1"/>
  <c r="V38" i="1"/>
  <c r="V37" i="1"/>
  <c r="V36" i="1"/>
  <c r="V35" i="1"/>
  <c r="X34" i="1"/>
  <c r="V34" i="1"/>
  <c r="X33" i="1"/>
  <c r="V33" i="1"/>
  <c r="V32" i="1"/>
  <c r="V31" i="1"/>
  <c r="X30" i="1"/>
  <c r="V30" i="1"/>
  <c r="V29" i="1"/>
  <c r="V28" i="1"/>
  <c r="V27" i="1"/>
  <c r="V26" i="1"/>
  <c r="X25" i="1"/>
  <c r="V25" i="1"/>
  <c r="X24" i="1"/>
  <c r="V24" i="1"/>
  <c r="Y23" i="1"/>
  <c r="X23" i="1"/>
  <c r="W23" i="1"/>
  <c r="V23" i="1"/>
  <c r="X22" i="1"/>
  <c r="W22" i="1"/>
  <c r="V22" i="1"/>
  <c r="Y21" i="1"/>
  <c r="W21" i="1"/>
  <c r="V21" i="1"/>
  <c r="X20" i="1"/>
  <c r="W20" i="1"/>
  <c r="V20" i="1"/>
  <c r="X19" i="1"/>
  <c r="W19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<sst xmlns="http://schemas.openxmlformats.org/spreadsheetml/2006/main" count="2416" uniqueCount="328">
  <si>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</si>
  <si>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</si>
  <si>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</si>
  <si>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</si>
  <si>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</si>
  <si>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</si>
  <si>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</si>
  <si>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</si>
  <si>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</si>
  <si>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</si>
  <si>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</si>
  <si>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</si>
  <si>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</si>
  <si>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</si>
  <si>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</si>
  <si>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</si>
  <si>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</si>
  <si>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</si>
  <si>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</si>
  <si>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</si>
  <si>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</si>
  <si>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</si>
  <si>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</si>
  <si>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</si>
  <si>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</si>
  <si>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</si>
  <si>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</si>
  <si>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</si>
  <si>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</si>
  <si>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</si>
  <si>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</si>
  <si>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0020098</t>
  </si>
  <si>
    <t>LEAD-WB</t>
  </si>
  <si>
    <t>Lead, Whole Blood (Venous)</t>
  </si>
  <si>
    <t>x</t>
  </si>
  <si>
    <t>0020498</t>
  </si>
  <si>
    <t>ULYTE</t>
  </si>
  <si>
    <t>Electrolytes, Urine</t>
  </si>
  <si>
    <t>0020605</t>
  </si>
  <si>
    <t>ZPP</t>
  </si>
  <si>
    <t>Zinc Protoporphyrin (ZPP), Whole Blood</t>
  </si>
  <si>
    <t>0020610</t>
  </si>
  <si>
    <t>FEP</t>
  </si>
  <si>
    <t>Erythrocyte Porphyrin (EP), Whole Blood</t>
  </si>
  <si>
    <t>0020614</t>
  </si>
  <si>
    <t>ZPP IND</t>
  </si>
  <si>
    <t>Zinc Protoporphyrin (ZPP), Whole Blood Industrial</t>
  </si>
  <si>
    <t>0020799</t>
  </si>
  <si>
    <t>HEP D AB</t>
  </si>
  <si>
    <t>Hepatitis Delta Virus Antibody</t>
  </si>
  <si>
    <t>0025000</t>
  </si>
  <si>
    <t>ARS U</t>
  </si>
  <si>
    <t>Arsenic, Urine with Reflex to Fractionated</t>
  </si>
  <si>
    <t>0025016</t>
  </si>
  <si>
    <t>LEAD-IND</t>
  </si>
  <si>
    <t>Lead, Industrial, Whole Blood</t>
  </si>
  <si>
    <t>0049090</t>
  </si>
  <si>
    <t>HEINZ</t>
  </si>
  <si>
    <t>Heinz Body Stain</t>
  </si>
  <si>
    <t>0049191</t>
  </si>
  <si>
    <t>GBM-G IFA</t>
  </si>
  <si>
    <t>Glomerular Basement Membrane Antibody, IgG (IFA)</t>
  </si>
  <si>
    <t>0050292</t>
  </si>
  <si>
    <t>HERP I</t>
  </si>
  <si>
    <t>Herpes Simplex Virus Type 1 Glycoprotein G-Specific Antibody, IgG by  CIA</t>
  </si>
  <si>
    <t>0050294</t>
  </si>
  <si>
    <t>HERP II</t>
  </si>
  <si>
    <t>Herpes Simplex Virus Type 2 Glycoprotein G-Specific Antibody, IgG by CIA</t>
  </si>
  <si>
    <t>0050608</t>
  </si>
  <si>
    <t>MCC MAT</t>
  </si>
  <si>
    <t>Maternal Cell Contamination, Maternal Specimen</t>
  </si>
  <si>
    <t>0051152</t>
  </si>
  <si>
    <t>HERP PAN 2</t>
  </si>
  <si>
    <t>Herpes Simplex Type 1  and Type 2 Glycoprotein G-Specific Antibodies, IgG by CIA</t>
  </si>
  <si>
    <t>0051596</t>
  </si>
  <si>
    <t>MCC-FETAL</t>
  </si>
  <si>
    <t>Maternal Cell Contamination, Fetal Specimen</t>
  </si>
  <si>
    <t>0054440</t>
  </si>
  <si>
    <t>MEASLGCSF</t>
  </si>
  <si>
    <t>Measles (Rubeola) Antibody, IgG, CSF</t>
  </si>
  <si>
    <t>0054442</t>
  </si>
  <si>
    <t>MUMPSCSF</t>
  </si>
  <si>
    <t>Mumps Virus Antibody IgG, CSF</t>
  </si>
  <si>
    <t>0061164</t>
  </si>
  <si>
    <t>FECLACTO</t>
  </si>
  <si>
    <t>Lactoferrin, Fecal by ELISA</t>
  </si>
  <si>
    <t>0070015</t>
  </si>
  <si>
    <t>ALDOST</t>
  </si>
  <si>
    <t>Aldosterone, Serum</t>
  </si>
  <si>
    <t>0070016</t>
  </si>
  <si>
    <t>ALDO 30</t>
  </si>
  <si>
    <t>Aldosterone 30 Minute</t>
  </si>
  <si>
    <t>0070017</t>
  </si>
  <si>
    <t>ALDO 60</t>
  </si>
  <si>
    <t>Aldosterone 60 Minute</t>
  </si>
  <si>
    <t>0070073</t>
  </si>
  <si>
    <t>A/RA</t>
  </si>
  <si>
    <t>Aldosterone/Renin Activity Ratio</t>
  </si>
  <si>
    <t>0070105</t>
  </si>
  <si>
    <t>RENIN</t>
  </si>
  <si>
    <t>Renin Activity</t>
  </si>
  <si>
    <t>0080432</t>
  </si>
  <si>
    <t>B2M U</t>
  </si>
  <si>
    <t>Beta-2 -Microglobulin, Urine</t>
  </si>
  <si>
    <t>0092066</t>
  </si>
  <si>
    <t>TPMT RBC</t>
  </si>
  <si>
    <t>Thiopurine Methyltransferase, RBC</t>
  </si>
  <si>
    <t>0092570</t>
  </si>
  <si>
    <t>CDCO FENU</t>
  </si>
  <si>
    <t>Fentanyl and Metabolite, Urine, Quantitative</t>
  </si>
  <si>
    <t>2001575</t>
  </si>
  <si>
    <t>RENIND</t>
  </si>
  <si>
    <t>Renin, Direct</t>
  </si>
  <si>
    <t>2001956</t>
  </si>
  <si>
    <t>GJB6 DEL</t>
  </si>
  <si>
    <t>Hearing Loss, Nonsyndromic, Connexin 30 (GJB6) 2 Deletions</t>
  </si>
  <si>
    <t>2002257</t>
  </si>
  <si>
    <t>OSM FRG</t>
  </si>
  <si>
    <t>Osmotic Fragility, Erythrocyte</t>
  </si>
  <si>
    <t>2005164</t>
  </si>
  <si>
    <t>NMDA G CSF</t>
  </si>
  <si>
    <t>N-methyl-D-Aspartate Receptor (NMDAR) Antibody, IgG by CBA-IFA, CSF With Reflex to Titer</t>
  </si>
  <si>
    <t>2005792</t>
  </si>
  <si>
    <t>HB CASCADE</t>
  </si>
  <si>
    <t>Hemoglobin Evaluation Reflexive Cascade</t>
  </si>
  <si>
    <t>2006352</t>
  </si>
  <si>
    <t>XCI</t>
  </si>
  <si>
    <t>X-Chromosome Inactivation Analysis</t>
  </si>
  <si>
    <t>2008403</t>
  </si>
  <si>
    <t>GBM-G PAN</t>
  </si>
  <si>
    <t>Glomerular Basement Membrane Antibody, IgG by Multiplex Bead Assay and IFA</t>
  </si>
  <si>
    <t>2010841</t>
  </si>
  <si>
    <t>PCCAANNA C</t>
  </si>
  <si>
    <t>Paraneoplastic Antibodies (PCCA/ANNA) by IFA with Reflex to Titer and Immunoblot, CSF</t>
  </si>
  <si>
    <t>2011478</t>
  </si>
  <si>
    <t>U ARS RAND</t>
  </si>
  <si>
    <t>Arsenic, Random Urine with Reflex to Fractionated</t>
  </si>
  <si>
    <t>2011699</t>
  </si>
  <si>
    <t>AQP4 CSF</t>
  </si>
  <si>
    <t>Aquaporin-4 (AQP4) Antibody, IgG by CBA-IFA With Reflex to Titer, CSF</t>
  </si>
  <si>
    <t>2011776</t>
  </si>
  <si>
    <t>CDCO FNSP</t>
  </si>
  <si>
    <t>Fentanyl and Metabolite, Serum or Plasma, Quantitative</t>
  </si>
  <si>
    <t>2012049</t>
  </si>
  <si>
    <t>HLA B1502</t>
  </si>
  <si>
    <t>HLA-B*15:02 Genotyping, Carbamazepine Hypersensitivity</t>
  </si>
  <si>
    <t>2012166</t>
  </si>
  <si>
    <t>DPYD</t>
  </si>
  <si>
    <t>Dihydropyrimidine Dehydrogenase (DPYD)</t>
  </si>
  <si>
    <t>2013305</t>
  </si>
  <si>
    <t>MEFAP</t>
  </si>
  <si>
    <t>Meningitis/Encephalitis Panel by PCR</t>
  </si>
  <si>
    <t>2013444</t>
  </si>
  <si>
    <t>SMA DD FE</t>
  </si>
  <si>
    <t>Spinal Muscular Atrophy (SMA) Copy Number Analysis, Fetal</t>
  </si>
  <si>
    <t>3000894</t>
  </si>
  <si>
    <t>HHACASCADE</t>
  </si>
  <si>
    <t>Hereditary Hemolytic Anemia Cascade</t>
  </si>
  <si>
    <t>3001257</t>
  </si>
  <si>
    <t>AMPA CSF</t>
  </si>
  <si>
    <t>Alpha-Amino-3-hydroxy-5-methyl-4-isoxazolepropionic Acid Receptor (AMPAR) Antibody, IgG by CBA-IFA With Reflex to Titer, CSF</t>
  </si>
  <si>
    <t>3001267</t>
  </si>
  <si>
    <t>GABA-B CSF</t>
  </si>
  <si>
    <t>Gamma Aminobutyric Acid Receptor, Type B (GABA-BR) Antibody, IgG by CBA-IFA With Reflex to Titer, CSF</t>
  </si>
  <si>
    <t>3001283</t>
  </si>
  <si>
    <t>CNS PAN</t>
  </si>
  <si>
    <t>Autoimmune CNS Demyelinating Disease Reflexive Panel</t>
  </si>
  <si>
    <t>3001393</t>
  </si>
  <si>
    <t>HLA B5801</t>
  </si>
  <si>
    <t>HLA-B*58:01 Genotyping, Allopurinol Hypersensitivity</t>
  </si>
  <si>
    <t>3001457</t>
  </si>
  <si>
    <t>EX REANLYZ</t>
  </si>
  <si>
    <t>Exome Reanalysis (Originally Tested at ARUP - No Specimen Required)</t>
  </si>
  <si>
    <t>3001635</t>
  </si>
  <si>
    <t>BWS-RSS DD</t>
  </si>
  <si>
    <t>Beckwith-Wiedemann Syndrome (BWS) and Russell-Silver Syndrome (RSS) by Methylation-Specific MLPA</t>
  </si>
  <si>
    <t>3001986</t>
  </si>
  <si>
    <t>CASPR2GCSF</t>
  </si>
  <si>
    <t>Contactin-Associated Protein-2 (CASPR2) Antibody, IgG by CBA-IFA With Reflex to Titer, CSF</t>
  </si>
  <si>
    <t>3001992</t>
  </si>
  <si>
    <t>LGI1IGGCSF</t>
  </si>
  <si>
    <t>Leucine-Rich, Glioma-Inactivated Protein 1 (LGI1) Antibody, IgG by CBA-IFA With Reflex to Titer, CSF</t>
  </si>
  <si>
    <t>3002216</t>
  </si>
  <si>
    <t>B SUBSETS</t>
  </si>
  <si>
    <t>B Cell Subset Analysis</t>
  </si>
  <si>
    <t>3002598</t>
  </si>
  <si>
    <t>PETH</t>
  </si>
  <si>
    <t>Phosphatidylethanol (PEth), Whole Blood, Quantitative</t>
  </si>
  <si>
    <t>3002644</t>
  </si>
  <si>
    <t>HB A2F COL</t>
  </si>
  <si>
    <t>Hemoglobin (Hb) A2 and F by Column with Reflex to Electrophoresis</t>
  </si>
  <si>
    <t>3002645</t>
  </si>
  <si>
    <t>HGB F</t>
  </si>
  <si>
    <t>Hemoglobin F with Reflex to Electrophoresis</t>
  </si>
  <si>
    <t>3002886</t>
  </si>
  <si>
    <t>SOX1 CSF</t>
  </si>
  <si>
    <t>SOX1 Antibody, IgG by Immunoblot, CSF</t>
  </si>
  <si>
    <t>3003144</t>
  </si>
  <si>
    <t>DELDUP</t>
  </si>
  <si>
    <t>Deletion/Duplication Analysis by MLPA</t>
  </si>
  <si>
    <t>3003279</t>
  </si>
  <si>
    <t>GIPPCR</t>
  </si>
  <si>
    <t>Gastrointestinal Pathogens Panel by PCR</t>
  </si>
  <si>
    <t>3004510</t>
  </si>
  <si>
    <t>AMPHI CSF</t>
  </si>
  <si>
    <t>Amphiphysin Antibody IgG, CSF</t>
  </si>
  <si>
    <t>3004512</t>
  </si>
  <si>
    <t>DPPX CSF</t>
  </si>
  <si>
    <t>Dipeptidyl Aminopeptidase-Like Protein 6 (DPPX) Antibody, IgG by CBA-IFA With Reflex to Titer, CSF</t>
  </si>
  <si>
    <t>3004517</t>
  </si>
  <si>
    <t>PNSPAN CSF</t>
  </si>
  <si>
    <t>Paraneoplastic Reflexive Panel, CSF</t>
  </si>
  <si>
    <t>3005949</t>
  </si>
  <si>
    <t>ALD/DR</t>
  </si>
  <si>
    <t>Aldosterone and Renin Direct, With Ratio</t>
  </si>
  <si>
    <t>3006003</t>
  </si>
  <si>
    <t>GABA-A CSF</t>
  </si>
  <si>
    <t>Gamma-Aminobutyric Acid Receptor, Type A (GABA-AR) Antibody, IgG by CBA-IFA with Reflex to Titer, CSF</t>
  </si>
  <si>
    <t>3006013</t>
  </si>
  <si>
    <t>IGLON5 CSF</t>
  </si>
  <si>
    <t>IgLON Family Member 5 (IgLON5) Antibody, IgG by CBA-IFA With Reflex to Titer, CSF</t>
  </si>
  <si>
    <t>3006023</t>
  </si>
  <si>
    <t>ITPR1 CSF</t>
  </si>
  <si>
    <t>Inositol 1,4,5-Trisphosphate Receptor Type 1 (ITPR1) Antibody, IgG by CBA-IFA With Reflex to Titer, CSF</t>
  </si>
  <si>
    <t>3006039</t>
  </si>
  <si>
    <t>MGLUR1 CSF</t>
  </si>
  <si>
    <t>Metabotropic Glutamate Receptor 1 (mGluR1) Antibody, IgG by CBA-IFA With Reflex to Titer, CSF</t>
  </si>
  <si>
    <t>3006202</t>
  </si>
  <si>
    <t>AIENCDEMC</t>
  </si>
  <si>
    <t>Autoimmune Encephalopathy/Dementia Panel, CSF</t>
  </si>
  <si>
    <t>3006205</t>
  </si>
  <si>
    <t>AIEPC</t>
  </si>
  <si>
    <t>Autoimmune Epilepsy Panel, CSF</t>
  </si>
  <si>
    <t>3006209</t>
  </si>
  <si>
    <t>AIMYC</t>
  </si>
  <si>
    <t>Autoimmune Myelopathy Panel, CSF</t>
  </si>
  <si>
    <t>3006211</t>
  </si>
  <si>
    <t>AIPEDC</t>
  </si>
  <si>
    <t>Autoimmune Pediatric CNS Disorders, CSF</t>
  </si>
  <si>
    <t>3006235</t>
  </si>
  <si>
    <t>AISPSC</t>
  </si>
  <si>
    <t>Autoimmune Stiff-Person Disorders, CSF</t>
  </si>
  <si>
    <t>3016583</t>
  </si>
  <si>
    <t>EXOME PRO</t>
  </si>
  <si>
    <t>Exome Sequencing</t>
  </si>
  <si>
    <t>3016589</t>
  </si>
  <si>
    <t>EXOME FRPT</t>
  </si>
  <si>
    <t>Exome Sequencing, Familial Control</t>
  </si>
  <si>
    <t>3016596</t>
  </si>
  <si>
    <t>CMA RAPID</t>
  </si>
  <si>
    <t>Cytogenomic SNP Microarray - RAPID</t>
  </si>
  <si>
    <t>3016616</t>
  </si>
  <si>
    <t>SCKLHB</t>
  </si>
  <si>
    <t>Hemoglobin S Evaluation with Reflex to RBC Solubility</t>
  </si>
  <si>
    <t>3016853</t>
  </si>
  <si>
    <t>MOG CSF</t>
  </si>
  <si>
    <t>Myelin Oligodendrocyte Glycoprotein (MOG) Antibody, IgG by CBA-IFA With Reflex to Titer, CSF</t>
  </si>
  <si>
    <t>3017001</t>
  </si>
  <si>
    <t>CV2 CSF</t>
  </si>
  <si>
    <t>CV2 Antibody, IgG by CBA-IFA With Reflex to Titer, CSF</t>
  </si>
  <si>
    <t>3017101</t>
  </si>
  <si>
    <t>HGBEL RFX</t>
  </si>
  <si>
    <t>Hemoglobin Evaluation by HPLC With Reflex to Electrophoresis and/or RBC Solubility</t>
  </si>
  <si>
    <t>3017156</t>
  </si>
  <si>
    <t>THROMRISK</t>
  </si>
  <si>
    <t>Thrombotic Risk Reflex Panel</t>
  </si>
  <si>
    <t>3017440</t>
  </si>
  <si>
    <t>MA2/TA CSF</t>
  </si>
  <si>
    <t>Ma2/Ta Antibody, IgG by Immunoblot, CSF</t>
  </si>
  <si>
    <t>3017752</t>
  </si>
  <si>
    <t>ENCEPH-CSF</t>
  </si>
  <si>
    <t>Encephalitis Panel With Reflex to Herpes Simplex Virus Types 1 and 2 Glycoprotein G-Specific Antibodies, IgG, CSF</t>
  </si>
  <si>
    <t>3018508</t>
  </si>
  <si>
    <t>KLHL11 CSF</t>
  </si>
  <si>
    <t>Kelch-Like Protein 11 Antibody, IgG by CBA-IFA, With Reflex to Titer, CSF</t>
  </si>
  <si>
    <t>3018966</t>
  </si>
  <si>
    <t>AIMDC 2</t>
  </si>
  <si>
    <t>Autoimmune Movement Disorder Panel, CSF</t>
  </si>
  <si>
    <t>3018967</t>
  </si>
  <si>
    <t>NEURORCSF3</t>
  </si>
  <si>
    <t>Autoimmune Neurologic Disease Panel With Reflex, CSF</t>
  </si>
  <si>
    <t>3018970</t>
  </si>
  <si>
    <t>H5 PCR</t>
  </si>
  <si>
    <t>Influenza A (H5) Virus by Qualitative NAAT</t>
  </si>
  <si>
    <t>3019126</t>
  </si>
  <si>
    <t>11Q FISH</t>
  </si>
  <si>
    <t xml:space="preserve">11Q Aberrations by FISH
</t>
  </si>
  <si>
    <t>3019841</t>
  </si>
  <si>
    <t>UGT1A1DPYD</t>
  </si>
  <si>
    <t>UPD Glucuronosyltransferase 1A1 (UGT1A1) and Dihydropyrimidine Dehydrogenase (DPYD) Genotyping</t>
  </si>
  <si>
    <t>3019876</t>
  </si>
  <si>
    <t>BG DELDUP</t>
  </si>
  <si>
    <t>Beta Globin (HBB) Deletion/Duplication by MLPA</t>
  </si>
  <si>
    <t>3019943</t>
  </si>
  <si>
    <t>WGS PRO</t>
  </si>
  <si>
    <t xml:space="preserve">Genome Sequencing
</t>
  </si>
  <si>
    <t>3019947</t>
  </si>
  <si>
    <t>RWGS PRO</t>
  </si>
  <si>
    <t xml:space="preserve">Rapid Genome Sequencing
</t>
  </si>
  <si>
    <t>3019951</t>
  </si>
  <si>
    <t>WGS FM</t>
  </si>
  <si>
    <t xml:space="preserve">Genome Sequencing, Familial Comparator
</t>
  </si>
  <si>
    <t>3019953</t>
  </si>
  <si>
    <t>RWGS FM</t>
  </si>
  <si>
    <t xml:space="preserve">Rapid Genome Sequencing, Familial Comparator
</t>
  </si>
  <si>
    <t>3020201</t>
  </si>
  <si>
    <t>SF1 IHC</t>
  </si>
  <si>
    <t xml:space="preserve">SF-1 Non-GYN by Immunohistochemistry
</t>
  </si>
  <si>
    <t>3020347</t>
  </si>
  <si>
    <t>PJIPCR</t>
  </si>
  <si>
    <t xml:space="preserve">Prosthetic Joint Infection Panel by PCR
</t>
  </si>
  <si>
    <t>3020444</t>
  </si>
  <si>
    <t>TD REQUEST</t>
  </si>
  <si>
    <t>ThinPrep PAP Test With Reflex to HPV if Abnormal</t>
  </si>
  <si>
    <t>3020664</t>
  </si>
  <si>
    <t>IGGLM332B4</t>
  </si>
  <si>
    <t xml:space="preserve">Laminin 332 and p200 Antibodies, IgG by IIF </t>
  </si>
  <si>
    <t>3020683</t>
  </si>
  <si>
    <t>HLA-B5801</t>
  </si>
  <si>
    <t>3020687</t>
  </si>
  <si>
    <t>HLA-B1502</t>
  </si>
  <si>
    <t>3020699</t>
  </si>
  <si>
    <t>WBBMDNAEXT</t>
  </si>
  <si>
    <t xml:space="preserve">DNA Extract and Hold for Whole Blood and Bone Marrow
</t>
  </si>
  <si>
    <t>3020774</t>
  </si>
  <si>
    <t>CDIFF EIA</t>
  </si>
  <si>
    <t xml:space="preserve">Toxigenic Clostridioides difficile GDH Antigen and Toxin by EIA, Stool
</t>
  </si>
  <si>
    <t>Effective as of April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</si>
</sst>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8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327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3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HYPERLINK("http://www.aruplab.com/Testing-Information/resources/HotLines/HotLineDocs/Apr2026QHL/0020098.pdf","H")</f>
        <v>H</v>
      </c>
      <c r="W9" s="7" t="s">
        <v>0</v>
      </c>
      <c r="X9" s="7" t="s">
        <v>0</v>
      </c>
      <c r="Y9" s="7" t="s">
        <v>0</v>
      </c>
      <c r="Z9" s="8">
        <v>46132</v>
      </c>
    </row>
    <row r="10" spans="1:26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HYPERLINK("http://www.aruplab.com/Testing-Information/resources/HotLines/HotLineDocs/Apr2026QHL/0020498.pdf","H")</f>
        <v>H</v>
      </c>
      <c r="W10" s="7" t="s">
        <v>0</v>
      </c>
      <c r="X10" s="7" t="s">
        <v>0</v>
      </c>
      <c r="Y10" s="7" t="s">
        <v>0</v>
      </c>
      <c r="Z10" s="8">
        <v>46132</v>
      </c>
    </row>
    <row r="11" spans="1:26" ht="45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HYPERLINK("http://www.aruplab.com/Testing-Information/resources/HotLines/HotLineDocs/Apr2026QHL/0020605.pdf","H")</f>
        <v>H</v>
      </c>
      <c r="W11" s="7" t="s">
        <v>0</v>
      </c>
      <c r="X11" s="7" t="s">
        <v>0</v>
      </c>
      <c r="Y11" s="7" t="s">
        <v>0</v>
      </c>
      <c r="Z11" s="8">
        <v>46132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HYPERLINK("http://www.aruplab.com/Testing-Information/resources/HotLines/HotLineDocs/Apr2026QHL/0020610.pdf","H")</f>
        <v>H</v>
      </c>
      <c r="W12" s="7" t="s">
        <v>0</v>
      </c>
      <c r="X12" s="7" t="s">
        <v>0</v>
      </c>
      <c r="Y12" s="7" t="s">
        <v>0</v>
      </c>
      <c r="Z12" s="8">
        <v>46132</v>
      </c>
    </row>
    <row r="13" spans="1:26" ht="60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34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HYPERLINK("http://www.aruplab.com/Testing-Information/resources/HotLines/HotLineDocs/Apr2026QHL/0020614.pdf","H")</f>
        <v>H</v>
      </c>
      <c r="W13" s="7" t="s">
        <v>0</v>
      </c>
      <c r="X13" s="7" t="s">
        <v>0</v>
      </c>
      <c r="Y13" s="7" t="s">
        <v>0</v>
      </c>
      <c r="Z13" s="8">
        <v>46132</v>
      </c>
    </row>
    <row r="14" spans="1:26" ht="3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34</v>
      </c>
      <c r="U14" s="7" t="s">
        <v>0</v>
      </c>
      <c r="V14" s="16" t="str">
        <f>HYPERLINK("http://www.aruplab.com/Testing-Information/resources/HotLines/HotLineDocs/Apr2026QHL/2026.03.06 Apr Quarterly Hotline Inactivations.pdf","H")</f>
        <v>H</v>
      </c>
      <c r="W14" s="7" t="s">
        <v>0</v>
      </c>
      <c r="X14" s="7" t="s">
        <v>0</v>
      </c>
      <c r="Y14" s="7" t="s">
        <v>0</v>
      </c>
      <c r="Z14" s="8">
        <v>46132</v>
      </c>
    </row>
    <row r="15" spans="1:26" ht="4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HYPERLINK("http://www.aruplab.com/Testing-Information/resources/HotLines/HotLineDocs/Apr2026QHL/0025000.pdf","H")</f>
        <v>H</v>
      </c>
      <c r="W15" s="7" t="s">
        <v>0</v>
      </c>
      <c r="X15" s="7" t="s">
        <v>0</v>
      </c>
      <c r="Y15" s="7" t="s">
        <v>0</v>
      </c>
      <c r="Z15" s="8">
        <v>46132</v>
      </c>
    </row>
    <row r="16" spans="1:26" ht="30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HYPERLINK("http://www.aruplab.com/Testing-Information/resources/HotLines/HotLineDocs/Apr2026QHL/0025016.pdf","H")</f>
        <v>H</v>
      </c>
      <c r="W16" s="7" t="s">
        <v>0</v>
      </c>
      <c r="X16" s="7" t="s">
        <v>0</v>
      </c>
      <c r="Y16" s="7" t="s">
        <v>0</v>
      </c>
      <c r="Z16" s="8">
        <v>46132</v>
      </c>
    </row>
    <row r="17" spans="1:26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34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HYPERLINK("http://www.aruplab.com/Testing-Information/resources/HotLines/HotLineDocs/Apr2026QHL/0049090.pdf","H")</f>
        <v>H</v>
      </c>
      <c r="W17" s="7" t="s">
        <v>0</v>
      </c>
      <c r="X17" s="7" t="s">
        <v>0</v>
      </c>
      <c r="Y17" s="7" t="s">
        <v>0</v>
      </c>
      <c r="Z17" s="8">
        <v>46132</v>
      </c>
    </row>
    <row r="18" spans="1:26" ht="60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34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HYPERLINK("http://www.aruplab.com/Testing-Information/resources/HotLines/HotLineDocs/Apr2026QHL/0049191.pdf","H")</f>
        <v>H</v>
      </c>
      <c r="W18" s="7" t="s">
        <v>0</v>
      </c>
      <c r="X18" s="7" t="s">
        <v>0</v>
      </c>
      <c r="Y18" s="7" t="s">
        <v>0</v>
      </c>
      <c r="Z18" s="8">
        <v>46132</v>
      </c>
    </row>
    <row r="19" spans="1:26" ht="75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0</v>
      </c>
      <c r="F19" s="7" t="s">
        <v>34</v>
      </c>
      <c r="G19" s="7" t="s">
        <v>0</v>
      </c>
      <c r="H19" s="7" t="s">
        <v>0</v>
      </c>
      <c r="I19" s="7" t="s">
        <v>34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34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HYPERLINK("http://www.aruplab.com/Testing-Information/resources/HotLines/HotLineDocs/Apr2026QHL/0050292.pdf","H")</f>
        <v>H</v>
      </c>
      <c r="W19" s="16" t="str">
        <f>HYPERLINK("http://www.aruplab.com/Testing-Information/resources/HotLines/TDMix/Apr2026QHL/0050292.xlsx","T")</f>
        <v>T</v>
      </c>
      <c r="X19" s="16" t="str">
        <f>HYPERLINK("http://www.aruplab.com/Testing-Information/resources/HotLines/Sample_Reports/Apr2026QHL/0050292_Herpes Simplex Virus Type 1 Glycoprotein G-Specific Antibody IgG by CIA_HERP I.pdf","E")</f>
        <v>E</v>
      </c>
      <c r="Y19" s="7" t="s">
        <v>0</v>
      </c>
      <c r="Z19" s="8">
        <v>46132</v>
      </c>
    </row>
    <row r="20" spans="1:26" ht="75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34</v>
      </c>
      <c r="G20" s="7" t="s">
        <v>0</v>
      </c>
      <c r="H20" s="7" t="s">
        <v>0</v>
      </c>
      <c r="I20" s="7" t="s">
        <v>34</v>
      </c>
      <c r="J20" s="7" t="s">
        <v>34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34</v>
      </c>
      <c r="R20" s="7" t="s">
        <v>0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HYPERLINK("http://www.aruplab.com/Testing-Information/resources/HotLines/HotLineDocs/Apr2026QHL/0050294.pdf","H")</f>
        <v>H</v>
      </c>
      <c r="W20" s="16" t="str">
        <f>HYPERLINK("http://www.aruplab.com/Testing-Information/resources/HotLines/TDMix/Apr2026QHL/0050294.xlsx","T")</f>
        <v>T</v>
      </c>
      <c r="X20" s="16" t="str">
        <f>HYPERLINK("http://www.aruplab.com/Testing-Information/resources/HotLines/Sample_Reports/Apr2026QHL/0050294_Herpes Simplex Virus Type 2 Glycoprotein G-Specific Antibody IgG by CIA_HERP II.pdf","E")</f>
        <v>E</v>
      </c>
      <c r="Y20" s="7" t="s">
        <v>0</v>
      </c>
      <c r="Z20" s="8">
        <v>46132</v>
      </c>
    </row>
    <row r="21" spans="1:26" ht="45" x14ac:dyDescent="0.25">
      <c r="A21" s="6" t="s">
        <v>68</v>
      </c>
      <c r="B21" s="6" t="s">
        <v>69</v>
      </c>
      <c r="C21" s="6" t="s">
        <v>70</v>
      </c>
      <c r="D21" s="7" t="s">
        <v>34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HYPERLINK("http://www.aruplab.com/Testing-Information/resources/HotLines/HotLineDocs/Apr2026QHL/0050608.pdf","H")</f>
        <v>H</v>
      </c>
      <c r="W21" s="16" t="str">
        <f>HYPERLINK("http://www.aruplab.com/Testing-Information/resources/HotLines/TDMix/Apr2026QHL/0050608.xlsx","T")</f>
        <v>T</v>
      </c>
      <c r="X21" s="7" t="s">
        <v>0</v>
      </c>
      <c r="Y21" s="16" t="str">
        <f>HYPERLINK("https://connect.aruplab.com/Pricing/TestPrice/0050608/D04202026","P")</f>
        <v>P</v>
      </c>
      <c r="Z21" s="8">
        <v>46132</v>
      </c>
    </row>
    <row r="22" spans="1:26" ht="9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34</v>
      </c>
      <c r="G22" s="7" t="s">
        <v>0</v>
      </c>
      <c r="H22" s="7" t="s">
        <v>0</v>
      </c>
      <c r="I22" s="7" t="s">
        <v>34</v>
      </c>
      <c r="J22" s="7" t="s">
        <v>34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34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HYPERLINK("http://www.aruplab.com/Testing-Information/resources/HotLines/HotLineDocs/Apr2026QHL/0051152.pdf","H")</f>
        <v>H</v>
      </c>
      <c r="W22" s="16" t="str">
        <f>HYPERLINK("http://www.aruplab.com/Testing-Information/resources/HotLines/TDMix/Apr2026QHL/0051152.xlsx","T")</f>
        <v>T</v>
      </c>
      <c r="X22" s="16" t="str">
        <f>HYPERLINK("http://www.aruplab.com/Testing-Information/resources/HotLines/Sample_Reports/Apr2026QHL/0051152_Herpes Simplex Type 1 and Type 2 Glycoprotein G-Specific Antibodies IgG by CIA_HERP PAN 2.pdf","E")</f>
        <v>E</v>
      </c>
      <c r="Y22" s="7" t="s">
        <v>0</v>
      </c>
      <c r="Z22" s="8">
        <v>46132</v>
      </c>
    </row>
    <row r="23" spans="1:26" ht="45" x14ac:dyDescent="0.25">
      <c r="A23" s="6" t="s">
        <v>74</v>
      </c>
      <c r="B23" s="6" t="s">
        <v>75</v>
      </c>
      <c r="C23" s="6" t="s">
        <v>76</v>
      </c>
      <c r="D23" s="7" t="s">
        <v>34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HYPERLINK("http://www.aruplab.com/Testing-Information/resources/HotLines/HotLineDocs/Apr2026QHL/0051596.pdf","H")</f>
        <v>H</v>
      </c>
      <c r="W23" s="16" t="str">
        <f>HYPERLINK("http://www.aruplab.com/Testing-Information/resources/HotLines/TDMix/Apr2026QHL/0051596.xlsx","T")</f>
        <v>T</v>
      </c>
      <c r="X23" s="16" t="str">
        <f>HYPERLINK("http://www.aruplab.com/Testing-Information/resources/HotLines/Sample_Reports/Apr2026QHL/0051596_Maternal Cell Contamination Fetal Specimen_MCC-FETAL.pdf","E")</f>
        <v>E</v>
      </c>
      <c r="Y23" s="16" t="str">
        <f>HYPERLINK("https://connect.aruplab.com/Pricing/TestPrice/0051596/D04202026","P")</f>
        <v>P</v>
      </c>
      <c r="Z23" s="8">
        <v>46132</v>
      </c>
    </row>
    <row r="24" spans="1:26" ht="30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34</v>
      </c>
      <c r="J24" s="7" t="s">
        <v>34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HYPERLINK("http://www.aruplab.com/Testing-Information/resources/HotLines/HotLineDocs/Apr2026QHL/0054440.pdf","H")</f>
        <v>H</v>
      </c>
      <c r="W24" s="7" t="s">
        <v>0</v>
      </c>
      <c r="X24" s="16" t="str">
        <f>HYPERLINK("http://www.aruplab.com/Testing-Information/resources/HotLines/Sample_Reports/Apr2026QHL/0054440_Measle_Rubeola_Ab_IgG_CSF_MEASLGCSF.pdf","E")</f>
        <v>E</v>
      </c>
      <c r="Y24" s="7" t="s">
        <v>0</v>
      </c>
      <c r="Z24" s="8">
        <v>46132</v>
      </c>
    </row>
    <row r="25" spans="1:26" ht="30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34</v>
      </c>
      <c r="J25" s="7" t="s">
        <v>34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HYPERLINK("http://www.aruplab.com/Testing-Information/resources/HotLines/HotLineDocs/Apr2026QHL/0054442.pdf","H")</f>
        <v>H</v>
      </c>
      <c r="W25" s="7" t="s">
        <v>0</v>
      </c>
      <c r="X25" s="16" t="str">
        <f>HYPERLINK("http://www.aruplab.com/Testing-Information/resources/HotLines/Sample_Reports/Apr2026QHL/0054442_Mumps_Virus_Ab_IgG_CSF_MUMPSCSF.pdf","E")</f>
        <v>E</v>
      </c>
      <c r="Y25" s="7" t="s">
        <v>0</v>
      </c>
      <c r="Z25" s="8">
        <v>46132</v>
      </c>
    </row>
    <row r="26" spans="1:26" ht="30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34</v>
      </c>
      <c r="G26" s="7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HYPERLINK("http://www.aruplab.com/Testing-Information/resources/HotLines/HotLineDocs/Apr2026QHL/0061164.pdf","H")</f>
        <v>H</v>
      </c>
      <c r="W26" s="7" t="s">
        <v>0</v>
      </c>
      <c r="X26" s="7" t="s">
        <v>0</v>
      </c>
      <c r="Y26" s="7" t="s">
        <v>0</v>
      </c>
      <c r="Z26" s="8">
        <v>46132</v>
      </c>
    </row>
    <row r="27" spans="1:26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34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16" t="str">
        <f>HYPERLINK("http://www.aruplab.com/Testing-Information/resources/HotLines/HotLineDocs/Apr2026QHL/0070015.pdf","H")</f>
        <v>H</v>
      </c>
      <c r="W27" s="7" t="s">
        <v>0</v>
      </c>
      <c r="X27" s="7" t="s">
        <v>0</v>
      </c>
      <c r="Y27" s="7" t="s">
        <v>0</v>
      </c>
      <c r="Z27" s="8">
        <v>46132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34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16" t="str">
        <f>HYPERLINK("http://www.aruplab.com/Testing-Information/resources/HotLines/HotLineDocs/Apr2026QHL/0070016.pdf","H")</f>
        <v>H</v>
      </c>
      <c r="W28" s="7" t="s">
        <v>0</v>
      </c>
      <c r="X28" s="7" t="s">
        <v>0</v>
      </c>
      <c r="Y28" s="7" t="s">
        <v>0</v>
      </c>
      <c r="Z28" s="8">
        <v>46132</v>
      </c>
    </row>
    <row r="29" spans="1:26" ht="3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34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16" t="str">
        <f>HYPERLINK("http://www.aruplab.com/Testing-Information/resources/HotLines/HotLineDocs/Apr2026QHL/0070017.pdf","H")</f>
        <v>H</v>
      </c>
      <c r="W29" s="7" t="s">
        <v>0</v>
      </c>
      <c r="X29" s="7" t="s">
        <v>0</v>
      </c>
      <c r="Y29" s="7" t="s">
        <v>0</v>
      </c>
      <c r="Z29" s="8">
        <v>46132</v>
      </c>
    </row>
    <row r="30" spans="1:26" ht="30" x14ac:dyDescent="0.25">
      <c r="A30" s="6" t="s">
        <v>95</v>
      </c>
      <c r="B30" s="6" t="s">
        <v>96</v>
      </c>
      <c r="C30" s="6" t="s">
        <v>97</v>
      </c>
      <c r="D30" s="7" t="s">
        <v>0</v>
      </c>
      <c r="E30" s="7" t="s">
        <v>0</v>
      </c>
      <c r="F30" s="7" t="s">
        <v>34</v>
      </c>
      <c r="G30" s="7" t="s">
        <v>0</v>
      </c>
      <c r="H30" s="7" t="s">
        <v>0</v>
      </c>
      <c r="I30" s="7" t="s">
        <v>34</v>
      </c>
      <c r="J30" s="7" t="s">
        <v>34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16" t="str">
        <f>HYPERLINK("http://www.aruplab.com/Testing-Information/resources/HotLines/HotLineDocs/Apr2026QHL/0070073.pdf","H")</f>
        <v>H</v>
      </c>
      <c r="W30" s="7" t="s">
        <v>0</v>
      </c>
      <c r="X30" s="16" t="str">
        <f>HYPERLINK("http://www.aruplab.com/Testing-Information/resources/HotLines/Sample_Reports/Apr2026QHL/0070073_Aldosterone Renin_Activity_Ratio_ARA.pdf","E")</f>
        <v>E</v>
      </c>
      <c r="Y30" s="7" t="s">
        <v>0</v>
      </c>
      <c r="Z30" s="8">
        <v>46132</v>
      </c>
    </row>
    <row r="31" spans="1:26" x14ac:dyDescent="0.25">
      <c r="A31" s="6" t="s">
        <v>98</v>
      </c>
      <c r="B31" s="6" t="s">
        <v>99</v>
      </c>
      <c r="C31" s="6" t="s">
        <v>100</v>
      </c>
      <c r="D31" s="7" t="s">
        <v>0</v>
      </c>
      <c r="E31" s="7" t="s">
        <v>0</v>
      </c>
      <c r="F31" s="7" t="s">
        <v>34</v>
      </c>
      <c r="G31" s="7" t="s">
        <v>0</v>
      </c>
      <c r="H31" s="7" t="s">
        <v>0</v>
      </c>
      <c r="I31" s="7" t="s">
        <v>34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16" t="str">
        <f>HYPERLINK("http://www.aruplab.com/Testing-Information/resources/HotLines/HotLineDocs/Apr2026QHL/0070105.pdf","H")</f>
        <v>H</v>
      </c>
      <c r="W31" s="7" t="s">
        <v>0</v>
      </c>
      <c r="X31" s="7" t="s">
        <v>0</v>
      </c>
      <c r="Y31" s="7" t="s">
        <v>0</v>
      </c>
      <c r="Z31" s="8">
        <v>46132</v>
      </c>
    </row>
    <row r="32" spans="1:26" ht="30" x14ac:dyDescent="0.25">
      <c r="A32" s="6" t="s">
        <v>101</v>
      </c>
      <c r="B32" s="6" t="s">
        <v>102</v>
      </c>
      <c r="C32" s="6" t="s">
        <v>103</v>
      </c>
      <c r="D32" s="7" t="s">
        <v>0</v>
      </c>
      <c r="E32" s="7" t="s">
        <v>0</v>
      </c>
      <c r="F32" s="7" t="s">
        <v>34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16" t="str">
        <f>HYPERLINK("http://www.aruplab.com/Testing-Information/resources/HotLines/HotLineDocs/Apr2026QHL/0080432.pdf","H")</f>
        <v>H</v>
      </c>
      <c r="W32" s="7" t="s">
        <v>0</v>
      </c>
      <c r="X32" s="7" t="s">
        <v>0</v>
      </c>
      <c r="Y32" s="7" t="s">
        <v>0</v>
      </c>
      <c r="Z32" s="8">
        <v>46132</v>
      </c>
    </row>
    <row r="33" spans="1:26" ht="45" x14ac:dyDescent="0.25">
      <c r="A33" s="6" t="s">
        <v>104</v>
      </c>
      <c r="B33" s="6" t="s">
        <v>105</v>
      </c>
      <c r="C33" s="6" t="s">
        <v>106</v>
      </c>
      <c r="D33" s="7" t="s">
        <v>0</v>
      </c>
      <c r="E33" s="7" t="s">
        <v>0</v>
      </c>
      <c r="F33" s="7" t="s">
        <v>34</v>
      </c>
      <c r="G33" s="7" t="s">
        <v>0</v>
      </c>
      <c r="H33" s="7" t="s">
        <v>0</v>
      </c>
      <c r="I33" s="7" t="s">
        <v>34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16" t="str">
        <f>HYPERLINK("http://www.aruplab.com/Testing-Information/resources/HotLines/HotLineDocs/Apr2026QHL/0092066.pdf","H")</f>
        <v>H</v>
      </c>
      <c r="W33" s="7" t="s">
        <v>0</v>
      </c>
      <c r="X33" s="16" t="str">
        <f>HYPERLINK("http://www.aruplab.com/Testing-Information/resources/HotLines/Sample_Reports/Apr2026QHL/0092066_Thiopurine Methyltransferase RBC_TPMT RBC.pdf","E")</f>
        <v>E</v>
      </c>
      <c r="Y33" s="7" t="s">
        <v>0</v>
      </c>
      <c r="Z33" s="8">
        <v>46132</v>
      </c>
    </row>
    <row r="34" spans="1:26" ht="45" x14ac:dyDescent="0.25">
      <c r="A34" s="6" t="s">
        <v>107</v>
      </c>
      <c r="B34" s="6" t="s">
        <v>108</v>
      </c>
      <c r="C34" s="6" t="s">
        <v>109</v>
      </c>
      <c r="D34" s="7" t="s">
        <v>0</v>
      </c>
      <c r="E34" s="7" t="s">
        <v>0</v>
      </c>
      <c r="F34" s="7" t="s">
        <v>0</v>
      </c>
      <c r="G34" s="7" t="s">
        <v>0</v>
      </c>
      <c r="H34" s="7" t="s">
        <v>0</v>
      </c>
      <c r="I34" s="7" t="s">
        <v>34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16" t="str">
        <f>HYPERLINK("http://www.aruplab.com/Testing-Information/resources/HotLines/HotLineDocs/Apr2026QHL/0092570.pdf","H")</f>
        <v>H</v>
      </c>
      <c r="W34" s="7" t="s">
        <v>0</v>
      </c>
      <c r="X34" s="16" t="str">
        <f>HYPERLINK("http://www.aruplab.com/Testing-Information/resources/HotLines/Sample_Reports/Apr2026QHL/0092570_Fentanyl and Metabolite Urine Quantitative_CDCO FENU.pdf","E")</f>
        <v>E</v>
      </c>
      <c r="Y34" s="7" t="s">
        <v>0</v>
      </c>
      <c r="Z34" s="8">
        <v>46132</v>
      </c>
    </row>
    <row r="35" spans="1:26" x14ac:dyDescent="0.25">
      <c r="A35" s="6" t="s">
        <v>110</v>
      </c>
      <c r="B35" s="6" t="s">
        <v>111</v>
      </c>
      <c r="C35" s="6" t="s">
        <v>112</v>
      </c>
      <c r="D35" s="7" t="s">
        <v>0</v>
      </c>
      <c r="E35" s="7" t="s">
        <v>0</v>
      </c>
      <c r="F35" s="7" t="s">
        <v>34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16" t="str">
        <f>HYPERLINK("http://www.aruplab.com/Testing-Information/resources/HotLines/HotLineDocs/Apr2026QHL/2001575.pdf","H")</f>
        <v>H</v>
      </c>
      <c r="W35" s="7" t="s">
        <v>0</v>
      </c>
      <c r="X35" s="7" t="s">
        <v>0</v>
      </c>
      <c r="Y35" s="7" t="s">
        <v>0</v>
      </c>
      <c r="Z35" s="8">
        <v>46132</v>
      </c>
    </row>
    <row r="36" spans="1:26" ht="60" x14ac:dyDescent="0.25">
      <c r="A36" s="6" t="s">
        <v>113</v>
      </c>
      <c r="B36" s="6" t="s">
        <v>114</v>
      </c>
      <c r="C36" s="6" t="s">
        <v>115</v>
      </c>
      <c r="D36" s="7" t="s">
        <v>0</v>
      </c>
      <c r="E36" s="7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34</v>
      </c>
      <c r="V36" s="16" t="str">
        <f>HYPERLINK("http://www.aruplab.com/Testing-Information/resources/HotLines/HotLineDocs/Apr2026QHL/2026.03.06 Apr Quarterly Hotline Inactivations.pdf","H")</f>
        <v>H</v>
      </c>
      <c r="W36" s="7" t="s">
        <v>0</v>
      </c>
      <c r="X36" s="7" t="s">
        <v>0</v>
      </c>
      <c r="Y36" s="7" t="s">
        <v>0</v>
      </c>
      <c r="Z36" s="8">
        <v>46132</v>
      </c>
    </row>
    <row r="37" spans="1:26" ht="30" x14ac:dyDescent="0.25">
      <c r="A37" s="6" t="s">
        <v>116</v>
      </c>
      <c r="B37" s="6" t="s">
        <v>117</v>
      </c>
      <c r="C37" s="6" t="s">
        <v>118</v>
      </c>
      <c r="D37" s="7" t="s">
        <v>0</v>
      </c>
      <c r="E37" s="7" t="s">
        <v>0</v>
      </c>
      <c r="F37" s="7" t="s">
        <v>34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16" t="str">
        <f>HYPERLINK("http://www.aruplab.com/Testing-Information/resources/HotLines/HotLineDocs/Apr2026QHL/2002257.pdf","H")</f>
        <v>H</v>
      </c>
      <c r="W37" s="7" t="s">
        <v>0</v>
      </c>
      <c r="X37" s="7" t="s">
        <v>0</v>
      </c>
      <c r="Y37" s="7" t="s">
        <v>0</v>
      </c>
      <c r="Z37" s="8">
        <v>46132</v>
      </c>
    </row>
    <row r="38" spans="1:26" ht="90" x14ac:dyDescent="0.25">
      <c r="A38" s="6" t="s">
        <v>119</v>
      </c>
      <c r="B38" s="6" t="s">
        <v>120</v>
      </c>
      <c r="C38" s="6" t="s">
        <v>121</v>
      </c>
      <c r="D38" s="7" t="s">
        <v>0</v>
      </c>
      <c r="E38" s="7" t="s">
        <v>0</v>
      </c>
      <c r="F38" s="7" t="s">
        <v>34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16" t="str">
        <f>HYPERLINK("http://www.aruplab.com/Testing-Information/resources/HotLines/HotLineDocs/Apr2026QHL/2005164.pdf","H")</f>
        <v>H</v>
      </c>
      <c r="W38" s="7" t="s">
        <v>0</v>
      </c>
      <c r="X38" s="7" t="s">
        <v>0</v>
      </c>
      <c r="Y38" s="7" t="s">
        <v>0</v>
      </c>
      <c r="Z38" s="8">
        <v>46132</v>
      </c>
    </row>
    <row r="39" spans="1:26" ht="45" x14ac:dyDescent="0.25">
      <c r="A39" s="6" t="s">
        <v>122</v>
      </c>
      <c r="B39" s="6" t="s">
        <v>123</v>
      </c>
      <c r="C39" s="6" t="s">
        <v>124</v>
      </c>
      <c r="D39" s="7" t="s">
        <v>0</v>
      </c>
      <c r="E39" s="7" t="s">
        <v>0</v>
      </c>
      <c r="F39" s="7" t="s">
        <v>34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16" t="str">
        <f>HYPERLINK("http://www.aruplab.com/Testing-Information/resources/HotLines/HotLineDocs/Apr2026QHL/2005792.pdf","H")</f>
        <v>H</v>
      </c>
      <c r="W39" s="7" t="s">
        <v>0</v>
      </c>
      <c r="X39" s="7" t="s">
        <v>0</v>
      </c>
      <c r="Y39" s="7" t="s">
        <v>0</v>
      </c>
      <c r="Z39" s="8">
        <v>46132</v>
      </c>
    </row>
    <row r="40" spans="1:26" ht="45" x14ac:dyDescent="0.25">
      <c r="A40" s="6" t="s">
        <v>125</v>
      </c>
      <c r="B40" s="6" t="s">
        <v>126</v>
      </c>
      <c r="C40" s="6" t="s">
        <v>127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34</v>
      </c>
      <c r="V40" s="16" t="str">
        <f>HYPERLINK("http://www.aruplab.com/Testing-Information/resources/HotLines/HotLineDocs/Apr2026QHL/2026.03.06 Apr Quarterly Hotline Inactivations.pdf","H")</f>
        <v>H</v>
      </c>
      <c r="W40" s="7" t="s">
        <v>0</v>
      </c>
      <c r="X40" s="7" t="s">
        <v>0</v>
      </c>
      <c r="Y40" s="7" t="s">
        <v>0</v>
      </c>
      <c r="Z40" s="8">
        <v>46132</v>
      </c>
    </row>
    <row r="41" spans="1:26" ht="90" x14ac:dyDescent="0.25">
      <c r="A41" s="6" t="s">
        <v>128</v>
      </c>
      <c r="B41" s="6" t="s">
        <v>129</v>
      </c>
      <c r="C41" s="6" t="s">
        <v>130</v>
      </c>
      <c r="D41" s="7" t="s">
        <v>0</v>
      </c>
      <c r="E41" s="7" t="s">
        <v>0</v>
      </c>
      <c r="F41" s="7" t="s">
        <v>34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16" t="str">
        <f>HYPERLINK("http://www.aruplab.com/Testing-Information/resources/HotLines/HotLineDocs/Apr2026QHL/2008403.pdf","H")</f>
        <v>H</v>
      </c>
      <c r="W41" s="7" t="s">
        <v>0</v>
      </c>
      <c r="X41" s="7" t="s">
        <v>0</v>
      </c>
      <c r="Y41" s="7" t="s">
        <v>0</v>
      </c>
      <c r="Z41" s="8">
        <v>46132</v>
      </c>
    </row>
    <row r="42" spans="1:26" ht="90" x14ac:dyDescent="0.25">
      <c r="A42" s="6" t="s">
        <v>131</v>
      </c>
      <c r="B42" s="6" t="s">
        <v>132</v>
      </c>
      <c r="C42" s="6" t="s">
        <v>133</v>
      </c>
      <c r="D42" s="7" t="s">
        <v>0</v>
      </c>
      <c r="E42" s="7" t="s">
        <v>0</v>
      </c>
      <c r="F42" s="7" t="s">
        <v>34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16" t="str">
        <f>HYPERLINK("http://www.aruplab.com/Testing-Information/resources/HotLines/HotLineDocs/Apr2026QHL/2010841.pdf","H")</f>
        <v>H</v>
      </c>
      <c r="W42" s="7" t="s">
        <v>0</v>
      </c>
      <c r="X42" s="7" t="s">
        <v>0</v>
      </c>
      <c r="Y42" s="7" t="s">
        <v>0</v>
      </c>
      <c r="Z42" s="8">
        <v>46132</v>
      </c>
    </row>
    <row r="43" spans="1:26" ht="45" x14ac:dyDescent="0.25">
      <c r="A43" s="6" t="s">
        <v>134</v>
      </c>
      <c r="B43" s="6" t="s">
        <v>135</v>
      </c>
      <c r="C43" s="6" t="s">
        <v>136</v>
      </c>
      <c r="D43" s="7" t="s">
        <v>0</v>
      </c>
      <c r="E43" s="7" t="s">
        <v>0</v>
      </c>
      <c r="F43" s="7" t="s">
        <v>34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16" t="str">
        <f>HYPERLINK("http://www.aruplab.com/Testing-Information/resources/HotLines/HotLineDocs/Apr2026QHL/2011478.pdf","H")</f>
        <v>H</v>
      </c>
      <c r="W43" s="7" t="s">
        <v>0</v>
      </c>
      <c r="X43" s="7" t="s">
        <v>0</v>
      </c>
      <c r="Y43" s="7" t="s">
        <v>0</v>
      </c>
      <c r="Z43" s="8">
        <v>46132</v>
      </c>
    </row>
    <row r="44" spans="1:26" ht="75" x14ac:dyDescent="0.25">
      <c r="A44" s="6" t="s">
        <v>137</v>
      </c>
      <c r="B44" s="6" t="s">
        <v>138</v>
      </c>
      <c r="C44" s="6" t="s">
        <v>139</v>
      </c>
      <c r="D44" s="7" t="s">
        <v>0</v>
      </c>
      <c r="E44" s="7" t="s">
        <v>0</v>
      </c>
      <c r="F44" s="7" t="s">
        <v>34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16" t="str">
        <f>HYPERLINK("http://www.aruplab.com/Testing-Information/resources/HotLines/HotLineDocs/Apr2026QHL/2011699.pdf","H")</f>
        <v>H</v>
      </c>
      <c r="W44" s="7" t="s">
        <v>0</v>
      </c>
      <c r="X44" s="7" t="s">
        <v>0</v>
      </c>
      <c r="Y44" s="7" t="s">
        <v>0</v>
      </c>
      <c r="Z44" s="8">
        <v>46132</v>
      </c>
    </row>
    <row r="45" spans="1:26" ht="60" x14ac:dyDescent="0.25">
      <c r="A45" s="6" t="s">
        <v>140</v>
      </c>
      <c r="B45" s="6" t="s">
        <v>141</v>
      </c>
      <c r="C45" s="6" t="s">
        <v>142</v>
      </c>
      <c r="D45" s="7" t="s">
        <v>0</v>
      </c>
      <c r="E45" s="7" t="s">
        <v>0</v>
      </c>
      <c r="F45" s="7" t="s">
        <v>0</v>
      </c>
      <c r="G45" s="7" t="s">
        <v>0</v>
      </c>
      <c r="H45" s="7" t="s">
        <v>0</v>
      </c>
      <c r="I45" s="7" t="s">
        <v>34</v>
      </c>
      <c r="J45" s="7" t="s">
        <v>0</v>
      </c>
      <c r="K45" s="7" t="s">
        <v>0</v>
      </c>
      <c r="L45" s="7" t="s">
        <v>0</v>
      </c>
      <c r="M45" s="7" t="s">
        <v>0</v>
      </c>
      <c r="N45" s="7" t="s">
        <v>0</v>
      </c>
      <c r="O45" s="7" t="s">
        <v>0</v>
      </c>
      <c r="P45" s="7" t="s">
        <v>34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16" t="str">
        <f>HYPERLINK("http://www.aruplab.com/Testing-Information/resources/HotLines/HotLineDocs/Apr2026QHL/2011776.pdf","H")</f>
        <v>H</v>
      </c>
      <c r="W45" s="16" t="str">
        <f>HYPERLINK("http://www.aruplab.com/Testing-Information/resources/HotLines/TDMix/Apr2026QHL/2011776.xlsx","T")</f>
        <v>T</v>
      </c>
      <c r="X45" s="16" t="str">
        <f>HYPERLINK("http://www.aruplab.com/Testing-Information/resources/HotLines/Sample_Reports/Apr2026QHL/2011776_Fentanyl and Metabolite Serum or Plasma Quantitative_CDCO FNSP.pdf","E")</f>
        <v>E</v>
      </c>
      <c r="Y45" s="7" t="s">
        <v>0</v>
      </c>
      <c r="Z45" s="8">
        <v>46132</v>
      </c>
    </row>
    <row r="46" spans="1:26" ht="60" x14ac:dyDescent="0.25">
      <c r="A46" s="6" t="s">
        <v>143</v>
      </c>
      <c r="B46" s="6" t="s">
        <v>144</v>
      </c>
      <c r="C46" s="6" t="s">
        <v>145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7" t="s">
        <v>0</v>
      </c>
      <c r="L46" s="7" t="s">
        <v>0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0</v>
      </c>
      <c r="R46" s="7" t="s">
        <v>0</v>
      </c>
      <c r="S46" s="7" t="s">
        <v>0</v>
      </c>
      <c r="T46" s="7" t="s">
        <v>34</v>
      </c>
      <c r="U46" s="7" t="s">
        <v>0</v>
      </c>
      <c r="V46" s="16" t="str">
        <f>HYPERLINK("http://www.aruplab.com/Testing-Information/resources/HotLines/HotLineDocs/Apr2026QHL/2026.03.06 Apr Quarterly Hotline Inactivations.pdf","H")</f>
        <v>H</v>
      </c>
      <c r="W46" s="7" t="s">
        <v>0</v>
      </c>
      <c r="X46" s="7" t="s">
        <v>0</v>
      </c>
      <c r="Y46" s="7" t="s">
        <v>0</v>
      </c>
      <c r="Z46" s="8">
        <v>46132</v>
      </c>
    </row>
    <row r="47" spans="1:26" ht="45" x14ac:dyDescent="0.25">
      <c r="A47" s="6" t="s">
        <v>146</v>
      </c>
      <c r="B47" s="6" t="s">
        <v>147</v>
      </c>
      <c r="C47" s="6" t="s">
        <v>148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7" t="s">
        <v>0</v>
      </c>
      <c r="L47" s="7" t="s">
        <v>34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16" t="str">
        <f>HYPERLINK("http://www.aruplab.com/Testing-Information/resources/HotLines/HotLineDocs/Apr2026QHL/2012166.pdf","H")</f>
        <v>H</v>
      </c>
      <c r="W47" s="16" t="str">
        <f>HYPERLINK("http://www.aruplab.com/Testing-Information/resources/HotLines/TDMix/Apr2026QHL/2012166.xlsx","T")</f>
        <v>T</v>
      </c>
      <c r="X47" s="16" t="str">
        <f>HYPERLINK("http://www.aruplab.com/Testing-Information/resources/HotLines/Sample_Reports/Apr2026QHL/2012166_Dihydropymidine Dehydrogoenase_DPYD.pdf","E")</f>
        <v>E</v>
      </c>
      <c r="Y47" s="7" t="s">
        <v>0</v>
      </c>
      <c r="Z47" s="8">
        <v>46132</v>
      </c>
    </row>
    <row r="48" spans="1:26" ht="30" x14ac:dyDescent="0.25">
      <c r="A48" s="6" t="s">
        <v>149</v>
      </c>
      <c r="B48" s="6" t="s">
        <v>150</v>
      </c>
      <c r="C48" s="6" t="s">
        <v>151</v>
      </c>
      <c r="D48" s="7" t="s">
        <v>0</v>
      </c>
      <c r="E48" s="7" t="s">
        <v>0</v>
      </c>
      <c r="F48" s="7" t="s">
        <v>34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0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16" t="str">
        <f>HYPERLINK("http://www.aruplab.com/Testing-Information/resources/HotLines/HotLineDocs/Apr2026QHL/2013305.pdf","H")</f>
        <v>H</v>
      </c>
      <c r="W48" s="7" t="s">
        <v>0</v>
      </c>
      <c r="X48" s="7" t="s">
        <v>0</v>
      </c>
      <c r="Y48" s="7" t="s">
        <v>0</v>
      </c>
      <c r="Z48" s="8">
        <v>46132</v>
      </c>
    </row>
    <row r="49" spans="1:26" ht="60" x14ac:dyDescent="0.25">
      <c r="A49" s="6" t="s">
        <v>152</v>
      </c>
      <c r="B49" s="6" t="s">
        <v>153</v>
      </c>
      <c r="C49" s="6" t="s">
        <v>154</v>
      </c>
      <c r="D49" s="7" t="s">
        <v>0</v>
      </c>
      <c r="E49" s="7" t="s">
        <v>0</v>
      </c>
      <c r="F49" s="7" t="s">
        <v>0</v>
      </c>
      <c r="G49" s="7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34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0</v>
      </c>
      <c r="T49" s="7" t="s">
        <v>0</v>
      </c>
      <c r="U49" s="7" t="s">
        <v>0</v>
      </c>
      <c r="V49" s="16" t="str">
        <f>HYPERLINK("http://www.aruplab.com/Testing-Information/resources/HotLines/HotLineDocs/Apr2026QHL/2013444.pdf","H")</f>
        <v>H</v>
      </c>
      <c r="W49" s="7" t="s">
        <v>0</v>
      </c>
      <c r="X49" s="16" t="str">
        <f>HYPERLINK("http://www.aruplab.com/Testing-Information/resources/HotLines/Sample_Reports/Apr2026QHL/2013444_Spinal Muscular Atrophy SMA Copy Number Analysis Fetal_SMA DD FE.pdf","E")</f>
        <v>E</v>
      </c>
      <c r="Y49" s="7" t="s">
        <v>0</v>
      </c>
      <c r="Z49" s="8">
        <v>46132</v>
      </c>
    </row>
    <row r="50" spans="1:26" ht="45" x14ac:dyDescent="0.25">
      <c r="A50" s="6" t="s">
        <v>155</v>
      </c>
      <c r="B50" s="6" t="s">
        <v>156</v>
      </c>
      <c r="C50" s="6" t="s">
        <v>157</v>
      </c>
      <c r="D50" s="7" t="s">
        <v>0</v>
      </c>
      <c r="E50" s="7" t="s">
        <v>0</v>
      </c>
      <c r="F50" s="7" t="s">
        <v>34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7" t="s">
        <v>0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16" t="str">
        <f>HYPERLINK("http://www.aruplab.com/Testing-Information/resources/HotLines/HotLineDocs/Apr2026QHL/3000894.pdf","H")</f>
        <v>H</v>
      </c>
      <c r="W50" s="7" t="s">
        <v>0</v>
      </c>
      <c r="X50" s="7" t="s">
        <v>0</v>
      </c>
      <c r="Y50" s="7" t="s">
        <v>0</v>
      </c>
      <c r="Z50" s="8">
        <v>46132</v>
      </c>
    </row>
    <row r="51" spans="1:26" ht="135" x14ac:dyDescent="0.25">
      <c r="A51" s="6" t="s">
        <v>158</v>
      </c>
      <c r="B51" s="6" t="s">
        <v>159</v>
      </c>
      <c r="C51" s="6" t="s">
        <v>160</v>
      </c>
      <c r="D51" s="7" t="s">
        <v>0</v>
      </c>
      <c r="E51" s="7" t="s">
        <v>0</v>
      </c>
      <c r="F51" s="7" t="s">
        <v>34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16" t="str">
        <f>HYPERLINK("http://www.aruplab.com/Testing-Information/resources/HotLines/HotLineDocs/Apr2026QHL/3001257.pdf","H")</f>
        <v>H</v>
      </c>
      <c r="W51" s="7" t="s">
        <v>0</v>
      </c>
      <c r="X51" s="7" t="s">
        <v>0</v>
      </c>
      <c r="Y51" s="7" t="s">
        <v>0</v>
      </c>
      <c r="Z51" s="8">
        <v>46132</v>
      </c>
    </row>
    <row r="52" spans="1:26" ht="105" x14ac:dyDescent="0.25">
      <c r="A52" s="6" t="s">
        <v>161</v>
      </c>
      <c r="B52" s="6" t="s">
        <v>162</v>
      </c>
      <c r="C52" s="6" t="s">
        <v>163</v>
      </c>
      <c r="D52" s="7" t="s">
        <v>0</v>
      </c>
      <c r="E52" s="7" t="s">
        <v>0</v>
      </c>
      <c r="F52" s="7" t="s">
        <v>34</v>
      </c>
      <c r="G52" s="7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0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16" t="str">
        <f>HYPERLINK("http://www.aruplab.com/Testing-Information/resources/HotLines/HotLineDocs/Apr2026QHL/3001267.pdf","H")</f>
        <v>H</v>
      </c>
      <c r="W52" s="7" t="s">
        <v>0</v>
      </c>
      <c r="X52" s="7" t="s">
        <v>0</v>
      </c>
      <c r="Y52" s="7" t="s">
        <v>0</v>
      </c>
      <c r="Z52" s="8">
        <v>46132</v>
      </c>
    </row>
    <row r="53" spans="1:26" ht="60" x14ac:dyDescent="0.25">
      <c r="A53" s="6" t="s">
        <v>164</v>
      </c>
      <c r="B53" s="6" t="s">
        <v>165</v>
      </c>
      <c r="C53" s="6" t="s">
        <v>166</v>
      </c>
      <c r="D53" s="7" t="s">
        <v>0</v>
      </c>
      <c r="E53" s="7" t="s">
        <v>0</v>
      </c>
      <c r="F53" s="7" t="s">
        <v>34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16" t="str">
        <f>HYPERLINK("http://www.aruplab.com/Testing-Information/resources/HotLines/HotLineDocs/Apr2026QHL/3001283.pdf","H")</f>
        <v>H</v>
      </c>
      <c r="W53" s="7" t="s">
        <v>0</v>
      </c>
      <c r="X53" s="7" t="s">
        <v>0</v>
      </c>
      <c r="Y53" s="7" t="s">
        <v>0</v>
      </c>
      <c r="Z53" s="8">
        <v>46132</v>
      </c>
    </row>
    <row r="54" spans="1:26" ht="60" x14ac:dyDescent="0.25">
      <c r="A54" s="6" t="s">
        <v>167</v>
      </c>
      <c r="B54" s="6" t="s">
        <v>168</v>
      </c>
      <c r="C54" s="6" t="s">
        <v>169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34</v>
      </c>
      <c r="U54" s="7" t="s">
        <v>0</v>
      </c>
      <c r="V54" s="16" t="str">
        <f>HYPERLINK("http://www.aruplab.com/Testing-Information/resources/HotLines/HotLineDocs/Apr2026QHL/2026.03.06 Apr Quarterly Hotline Inactivations.pdf","H")</f>
        <v>H</v>
      </c>
      <c r="W54" s="7" t="s">
        <v>0</v>
      </c>
      <c r="X54" s="7" t="s">
        <v>0</v>
      </c>
      <c r="Y54" s="7" t="s">
        <v>0</v>
      </c>
      <c r="Z54" s="8">
        <v>46132</v>
      </c>
    </row>
    <row r="55" spans="1:26" ht="75" x14ac:dyDescent="0.25">
      <c r="A55" s="6" t="s">
        <v>170</v>
      </c>
      <c r="B55" s="6" t="s">
        <v>171</v>
      </c>
      <c r="C55" s="6" t="s">
        <v>172</v>
      </c>
      <c r="D55" s="7" t="s">
        <v>0</v>
      </c>
      <c r="E55" s="7" t="s">
        <v>0</v>
      </c>
      <c r="F55" s="7" t="s">
        <v>34</v>
      </c>
      <c r="G55" s="7" t="s">
        <v>0</v>
      </c>
      <c r="H55" s="7" t="s">
        <v>34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16" t="str">
        <f>HYPERLINK("http://www.aruplab.com/Testing-Information/resources/HotLines/HotLineDocs/Apr2026QHL/3001457.pdf","H")</f>
        <v>H</v>
      </c>
      <c r="W55" s="7" t="s">
        <v>0</v>
      </c>
      <c r="X55" s="7" t="s">
        <v>0</v>
      </c>
      <c r="Y55" s="7" t="s">
        <v>0</v>
      </c>
      <c r="Z55" s="8">
        <v>46132</v>
      </c>
    </row>
    <row r="56" spans="1:26" ht="105" x14ac:dyDescent="0.25">
      <c r="A56" s="6" t="s">
        <v>173</v>
      </c>
      <c r="B56" s="6" t="s">
        <v>174</v>
      </c>
      <c r="C56" s="6" t="s">
        <v>175</v>
      </c>
      <c r="D56" s="7" t="s">
        <v>0</v>
      </c>
      <c r="E56" s="7" t="s">
        <v>0</v>
      </c>
      <c r="F56" s="7" t="s">
        <v>34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16" t="str">
        <f>HYPERLINK("http://www.aruplab.com/Testing-Information/resources/HotLines/HotLineDocs/Apr2026QHL/3001635.pdf","H")</f>
        <v>H</v>
      </c>
      <c r="W56" s="7" t="s">
        <v>0</v>
      </c>
      <c r="X56" s="7" t="s">
        <v>0</v>
      </c>
      <c r="Y56" s="7" t="s">
        <v>0</v>
      </c>
      <c r="Z56" s="8">
        <v>46132</v>
      </c>
    </row>
    <row r="57" spans="1:26" ht="90" x14ac:dyDescent="0.25">
      <c r="A57" s="6" t="s">
        <v>176</v>
      </c>
      <c r="B57" s="6" t="s">
        <v>177</v>
      </c>
      <c r="C57" s="6" t="s">
        <v>178</v>
      </c>
      <c r="D57" s="7" t="s">
        <v>0</v>
      </c>
      <c r="E57" s="7" t="s">
        <v>0</v>
      </c>
      <c r="F57" s="7" t="s">
        <v>34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0</v>
      </c>
      <c r="T57" s="7" t="s">
        <v>0</v>
      </c>
      <c r="U57" s="7" t="s">
        <v>0</v>
      </c>
      <c r="V57" s="16" t="str">
        <f>HYPERLINK("http://www.aruplab.com/Testing-Information/resources/HotLines/HotLineDocs/Apr2026QHL/3001986.pdf","H")</f>
        <v>H</v>
      </c>
      <c r="W57" s="7" t="s">
        <v>0</v>
      </c>
      <c r="X57" s="7" t="s">
        <v>0</v>
      </c>
      <c r="Y57" s="7" t="s">
        <v>0</v>
      </c>
      <c r="Z57" s="8">
        <v>46132</v>
      </c>
    </row>
    <row r="58" spans="1:26" ht="90" x14ac:dyDescent="0.25">
      <c r="A58" s="6" t="s">
        <v>179</v>
      </c>
      <c r="B58" s="6" t="s">
        <v>180</v>
      </c>
      <c r="C58" s="6" t="s">
        <v>181</v>
      </c>
      <c r="D58" s="7" t="s">
        <v>0</v>
      </c>
      <c r="E58" s="7" t="s">
        <v>0</v>
      </c>
      <c r="F58" s="7" t="s">
        <v>34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16" t="str">
        <f>HYPERLINK("http://www.aruplab.com/Testing-Information/resources/HotLines/HotLineDocs/Apr2026QHL/3001992.pdf","H")</f>
        <v>H</v>
      </c>
      <c r="W58" s="7" t="s">
        <v>0</v>
      </c>
      <c r="X58" s="7" t="s">
        <v>0</v>
      </c>
      <c r="Y58" s="7" t="s">
        <v>0</v>
      </c>
      <c r="Z58" s="8">
        <v>46132</v>
      </c>
    </row>
    <row r="59" spans="1:26" ht="30" x14ac:dyDescent="0.25">
      <c r="A59" s="6" t="s">
        <v>182</v>
      </c>
      <c r="B59" s="6" t="s">
        <v>183</v>
      </c>
      <c r="C59" s="6" t="s">
        <v>184</v>
      </c>
      <c r="D59" s="7" t="s">
        <v>0</v>
      </c>
      <c r="E59" s="7" t="s">
        <v>0</v>
      </c>
      <c r="F59" s="7" t="s">
        <v>34</v>
      </c>
      <c r="G59" s="7" t="s">
        <v>0</v>
      </c>
      <c r="H59" s="7" t="s">
        <v>0</v>
      </c>
      <c r="I59" s="7" t="s">
        <v>34</v>
      </c>
      <c r="J59" s="7" t="s">
        <v>34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16" t="str">
        <f>HYPERLINK("http://www.aruplab.com/Testing-Information/resources/HotLines/HotLineDocs/Apr2026QHL/3002216.pdf","H")</f>
        <v>H</v>
      </c>
      <c r="W59" s="7" t="s">
        <v>0</v>
      </c>
      <c r="X59" s="16" t="str">
        <f>HYPERLINK("http://www.aruplab.com/Testing-Information/resources/HotLines/Sample_Reports/Apr2026QHL/3002216_B Cell Subset Analysis_B SUBSETS.pdf","E")</f>
        <v>E</v>
      </c>
      <c r="Y59" s="7" t="s">
        <v>0</v>
      </c>
      <c r="Z59" s="8">
        <v>46132</v>
      </c>
    </row>
    <row r="60" spans="1:26" ht="45" x14ac:dyDescent="0.25">
      <c r="A60" s="6" t="s">
        <v>185</v>
      </c>
      <c r="B60" s="6" t="s">
        <v>186</v>
      </c>
      <c r="C60" s="6" t="s">
        <v>187</v>
      </c>
      <c r="D60" s="7" t="s">
        <v>0</v>
      </c>
      <c r="E60" s="7" t="s">
        <v>0</v>
      </c>
      <c r="F60" s="7" t="s">
        <v>34</v>
      </c>
      <c r="G60" s="7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16" t="str">
        <f>HYPERLINK("http://www.aruplab.com/Testing-Information/resources/HotLines/HotLineDocs/Apr2026QHL/3002598.pdf","H")</f>
        <v>H</v>
      </c>
      <c r="W60" s="7" t="s">
        <v>0</v>
      </c>
      <c r="X60" s="7" t="s">
        <v>0</v>
      </c>
      <c r="Y60" s="7" t="s">
        <v>0</v>
      </c>
      <c r="Z60" s="8">
        <v>46132</v>
      </c>
    </row>
    <row r="61" spans="1:26" ht="75" x14ac:dyDescent="0.25">
      <c r="A61" s="6" t="s">
        <v>188</v>
      </c>
      <c r="B61" s="6" t="s">
        <v>189</v>
      </c>
      <c r="C61" s="6" t="s">
        <v>190</v>
      </c>
      <c r="D61" s="7" t="s">
        <v>0</v>
      </c>
      <c r="E61" s="7" t="s">
        <v>0</v>
      </c>
      <c r="F61" s="7" t="s">
        <v>34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16" t="str">
        <f>HYPERLINK("http://www.aruplab.com/Testing-Information/resources/HotLines/HotLineDocs/Apr2026QHL/3002644.pdf","H")</f>
        <v>H</v>
      </c>
      <c r="W61" s="7" t="s">
        <v>0</v>
      </c>
      <c r="X61" s="7" t="s">
        <v>0</v>
      </c>
      <c r="Y61" s="7" t="s">
        <v>0</v>
      </c>
      <c r="Z61" s="8">
        <v>46132</v>
      </c>
    </row>
    <row r="62" spans="1:26" ht="45" x14ac:dyDescent="0.25">
      <c r="A62" s="6" t="s">
        <v>191</v>
      </c>
      <c r="B62" s="6" t="s">
        <v>192</v>
      </c>
      <c r="C62" s="6" t="s">
        <v>193</v>
      </c>
      <c r="D62" s="7" t="s">
        <v>0</v>
      </c>
      <c r="E62" s="7" t="s">
        <v>0</v>
      </c>
      <c r="F62" s="7" t="s">
        <v>34</v>
      </c>
      <c r="G62" s="7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16" t="str">
        <f>HYPERLINK("http://www.aruplab.com/Testing-Information/resources/HotLines/HotLineDocs/Apr2026QHL/3002645.pdf","H")</f>
        <v>H</v>
      </c>
      <c r="W62" s="7" t="s">
        <v>0</v>
      </c>
      <c r="X62" s="7" t="s">
        <v>0</v>
      </c>
      <c r="Y62" s="7" t="s">
        <v>0</v>
      </c>
      <c r="Z62" s="8">
        <v>46132</v>
      </c>
    </row>
    <row r="63" spans="1:26" ht="45" x14ac:dyDescent="0.25">
      <c r="A63" s="6" t="s">
        <v>194</v>
      </c>
      <c r="B63" s="6" t="s">
        <v>195</v>
      </c>
      <c r="C63" s="6" t="s">
        <v>196</v>
      </c>
      <c r="D63" s="7" t="s">
        <v>0</v>
      </c>
      <c r="E63" s="7" t="s">
        <v>0</v>
      </c>
      <c r="F63" s="7" t="s">
        <v>34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0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16" t="str">
        <f>HYPERLINK("http://www.aruplab.com/Testing-Information/resources/HotLines/HotLineDocs/Apr2026QHL/3002886.pdf","H")</f>
        <v>H</v>
      </c>
      <c r="W63" s="7" t="s">
        <v>0</v>
      </c>
      <c r="X63" s="7" t="s">
        <v>0</v>
      </c>
      <c r="Y63" s="7" t="s">
        <v>0</v>
      </c>
      <c r="Z63" s="8">
        <v>46132</v>
      </c>
    </row>
    <row r="64" spans="1:26" ht="30" x14ac:dyDescent="0.25">
      <c r="A64" s="6" t="s">
        <v>197</v>
      </c>
      <c r="B64" s="6" t="s">
        <v>198</v>
      </c>
      <c r="C64" s="6" t="s">
        <v>199</v>
      </c>
      <c r="D64" s="7" t="s">
        <v>0</v>
      </c>
      <c r="E64" s="7" t="s">
        <v>0</v>
      </c>
      <c r="F64" s="7" t="s">
        <v>0</v>
      </c>
      <c r="G64" s="7" t="s">
        <v>0</v>
      </c>
      <c r="H64" s="7" t="s">
        <v>34</v>
      </c>
      <c r="I64" s="7" t="s">
        <v>0</v>
      </c>
      <c r="J64" s="7" t="s">
        <v>0</v>
      </c>
      <c r="K64" s="7" t="s">
        <v>0</v>
      </c>
      <c r="L64" s="7" t="s">
        <v>0</v>
      </c>
      <c r="M64" s="7" t="s">
        <v>34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0</v>
      </c>
      <c r="U64" s="7" t="s">
        <v>0</v>
      </c>
      <c r="V64" s="16" t="str">
        <f>HYPERLINK("http://www.aruplab.com/Testing-Information/resources/HotLines/HotLineDocs/Apr2026QHL/3003144.pdf","H")</f>
        <v>H</v>
      </c>
      <c r="W64" s="16" t="str">
        <f>HYPERLINK("http://www.aruplab.com/Testing-Information/resources/HotLines/TDMix/Apr2026QHL/3003144.xlsx","T")</f>
        <v>T</v>
      </c>
      <c r="X64" s="7" t="s">
        <v>0</v>
      </c>
      <c r="Y64" s="7" t="s">
        <v>0</v>
      </c>
      <c r="Z64" s="8">
        <v>46132</v>
      </c>
    </row>
    <row r="65" spans="1:26" ht="45" x14ac:dyDescent="0.25">
      <c r="A65" s="6" t="s">
        <v>200</v>
      </c>
      <c r="B65" s="6" t="s">
        <v>201</v>
      </c>
      <c r="C65" s="6" t="s">
        <v>202</v>
      </c>
      <c r="D65" s="7" t="s">
        <v>0</v>
      </c>
      <c r="E65" s="7" t="s">
        <v>0</v>
      </c>
      <c r="F65" s="7" t="s">
        <v>34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7" t="s">
        <v>0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16" t="str">
        <f>HYPERLINK("http://www.aruplab.com/Testing-Information/resources/HotLines/HotLineDocs/Apr2026QHL/3003279.pdf","H")</f>
        <v>H</v>
      </c>
      <c r="W65" s="7" t="s">
        <v>0</v>
      </c>
      <c r="X65" s="7" t="s">
        <v>0</v>
      </c>
      <c r="Y65" s="7" t="s">
        <v>0</v>
      </c>
      <c r="Z65" s="8">
        <v>46132</v>
      </c>
    </row>
    <row r="66" spans="1:26" ht="30" x14ac:dyDescent="0.25">
      <c r="A66" s="6" t="s">
        <v>203</v>
      </c>
      <c r="B66" s="6" t="s">
        <v>204</v>
      </c>
      <c r="C66" s="6" t="s">
        <v>205</v>
      </c>
      <c r="D66" s="7" t="s">
        <v>0</v>
      </c>
      <c r="E66" s="7" t="s">
        <v>0</v>
      </c>
      <c r="F66" s="7" t="s">
        <v>34</v>
      </c>
      <c r="G66" s="7" t="s">
        <v>0</v>
      </c>
      <c r="H66" s="7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0</v>
      </c>
      <c r="U66" s="7" t="s">
        <v>0</v>
      </c>
      <c r="V66" s="16" t="str">
        <f>HYPERLINK("http://www.aruplab.com/Testing-Information/resources/HotLines/HotLineDocs/Apr2026QHL/3004510.pdf","H")</f>
        <v>H</v>
      </c>
      <c r="W66" s="7" t="s">
        <v>0</v>
      </c>
      <c r="X66" s="7" t="s">
        <v>0</v>
      </c>
      <c r="Y66" s="7" t="s">
        <v>0</v>
      </c>
      <c r="Z66" s="8">
        <v>46132</v>
      </c>
    </row>
    <row r="67" spans="1:26" ht="105" x14ac:dyDescent="0.25">
      <c r="A67" s="6" t="s">
        <v>206</v>
      </c>
      <c r="B67" s="6" t="s">
        <v>207</v>
      </c>
      <c r="C67" s="6" t="s">
        <v>208</v>
      </c>
      <c r="D67" s="7" t="s">
        <v>0</v>
      </c>
      <c r="E67" s="7" t="s">
        <v>0</v>
      </c>
      <c r="F67" s="7" t="s">
        <v>34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16" t="str">
        <f>HYPERLINK("http://www.aruplab.com/Testing-Information/resources/HotLines/HotLineDocs/Apr2026QHL/3004512.pdf","H")</f>
        <v>H</v>
      </c>
      <c r="W67" s="7" t="s">
        <v>0</v>
      </c>
      <c r="X67" s="7" t="s">
        <v>0</v>
      </c>
      <c r="Y67" s="7" t="s">
        <v>0</v>
      </c>
      <c r="Z67" s="8">
        <v>46132</v>
      </c>
    </row>
    <row r="68" spans="1:26" ht="45" x14ac:dyDescent="0.25">
      <c r="A68" s="6" t="s">
        <v>209</v>
      </c>
      <c r="B68" s="6" t="s">
        <v>210</v>
      </c>
      <c r="C68" s="6" t="s">
        <v>211</v>
      </c>
      <c r="D68" s="7" t="s">
        <v>0</v>
      </c>
      <c r="E68" s="7" t="s">
        <v>0</v>
      </c>
      <c r="F68" s="7" t="s">
        <v>34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0</v>
      </c>
      <c r="V68" s="16" t="str">
        <f>HYPERLINK("http://www.aruplab.com/Testing-Information/resources/HotLines/HotLineDocs/Apr2026QHL/3004517.pdf","H")</f>
        <v>H</v>
      </c>
      <c r="W68" s="7" t="s">
        <v>0</v>
      </c>
      <c r="X68" s="7" t="s">
        <v>0</v>
      </c>
      <c r="Y68" s="7" t="s">
        <v>0</v>
      </c>
      <c r="Z68" s="8">
        <v>46132</v>
      </c>
    </row>
    <row r="69" spans="1:26" ht="45" x14ac:dyDescent="0.25">
      <c r="A69" s="6" t="s">
        <v>212</v>
      </c>
      <c r="B69" s="6" t="s">
        <v>213</v>
      </c>
      <c r="C69" s="6" t="s">
        <v>214</v>
      </c>
      <c r="D69" s="7" t="s">
        <v>0</v>
      </c>
      <c r="E69" s="7" t="s">
        <v>0</v>
      </c>
      <c r="F69" s="7" t="s">
        <v>34</v>
      </c>
      <c r="G69" s="7" t="s">
        <v>0</v>
      </c>
      <c r="H69" s="7" t="s">
        <v>0</v>
      </c>
      <c r="I69" s="7" t="s">
        <v>0</v>
      </c>
      <c r="J69" s="7" t="s">
        <v>34</v>
      </c>
      <c r="K69" s="7" t="s">
        <v>0</v>
      </c>
      <c r="L69" s="7" t="s">
        <v>0</v>
      </c>
      <c r="M69" s="7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0</v>
      </c>
      <c r="V69" s="16" t="str">
        <f>HYPERLINK("http://www.aruplab.com/Testing-Information/resources/HotLines/HotLineDocs/Apr2026QHL/3005949.pdf","H")</f>
        <v>H</v>
      </c>
      <c r="W69" s="7" t="s">
        <v>0</v>
      </c>
      <c r="X69" s="16" t="str">
        <f>HYPERLINK("http://www.aruplab.com/Testing-Information/resources/HotLines/Sample_Reports/Apr2026QHL/3005949_Aldosterone_and_Renin_Direct_With_Ratio_ALDDR.pdf","E")</f>
        <v>E</v>
      </c>
      <c r="Y69" s="7" t="s">
        <v>0</v>
      </c>
      <c r="Z69" s="8">
        <v>46132</v>
      </c>
    </row>
    <row r="70" spans="1:26" ht="105" x14ac:dyDescent="0.25">
      <c r="A70" s="6" t="s">
        <v>215</v>
      </c>
      <c r="B70" s="6" t="s">
        <v>216</v>
      </c>
      <c r="C70" s="6" t="s">
        <v>217</v>
      </c>
      <c r="D70" s="7" t="s">
        <v>0</v>
      </c>
      <c r="E70" s="7" t="s">
        <v>0</v>
      </c>
      <c r="F70" s="7" t="s">
        <v>34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0</v>
      </c>
      <c r="V70" s="16" t="str">
        <f>HYPERLINK("http://www.aruplab.com/Testing-Information/resources/HotLines/HotLineDocs/Apr2026QHL/3006003.pdf","H")</f>
        <v>H</v>
      </c>
      <c r="W70" s="7" t="s">
        <v>0</v>
      </c>
      <c r="X70" s="7" t="s">
        <v>0</v>
      </c>
      <c r="Y70" s="7" t="s">
        <v>0</v>
      </c>
      <c r="Z70" s="8">
        <v>46132</v>
      </c>
    </row>
    <row r="71" spans="1:26" ht="90" x14ac:dyDescent="0.25">
      <c r="A71" s="6" t="s">
        <v>218</v>
      </c>
      <c r="B71" s="6" t="s">
        <v>219</v>
      </c>
      <c r="C71" s="6" t="s">
        <v>220</v>
      </c>
      <c r="D71" s="7" t="s">
        <v>0</v>
      </c>
      <c r="E71" s="7" t="s">
        <v>0</v>
      </c>
      <c r="F71" s="7" t="s">
        <v>34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16" t="str">
        <f>HYPERLINK("http://www.aruplab.com/Testing-Information/resources/HotLines/HotLineDocs/Apr2026QHL/3006013.pdf","H")</f>
        <v>H</v>
      </c>
      <c r="W71" s="7" t="s">
        <v>0</v>
      </c>
      <c r="X71" s="7" t="s">
        <v>0</v>
      </c>
      <c r="Y71" s="7" t="s">
        <v>0</v>
      </c>
      <c r="Z71" s="8">
        <v>46132</v>
      </c>
    </row>
    <row r="72" spans="1:26" ht="105" x14ac:dyDescent="0.25">
      <c r="A72" s="6" t="s">
        <v>221</v>
      </c>
      <c r="B72" s="6" t="s">
        <v>222</v>
      </c>
      <c r="C72" s="6" t="s">
        <v>223</v>
      </c>
      <c r="D72" s="7" t="s">
        <v>0</v>
      </c>
      <c r="E72" s="7" t="s">
        <v>0</v>
      </c>
      <c r="F72" s="7" t="s">
        <v>34</v>
      </c>
      <c r="G72" s="7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16" t="str">
        <f>HYPERLINK("http://www.aruplab.com/Testing-Information/resources/HotLines/HotLineDocs/Apr2026QHL/3006023.pdf","H")</f>
        <v>H</v>
      </c>
      <c r="W72" s="7" t="s">
        <v>0</v>
      </c>
      <c r="X72" s="7" t="s">
        <v>0</v>
      </c>
      <c r="Y72" s="7" t="s">
        <v>0</v>
      </c>
      <c r="Z72" s="8">
        <v>46132</v>
      </c>
    </row>
    <row r="73" spans="1:26" ht="105" x14ac:dyDescent="0.25">
      <c r="A73" s="6" t="s">
        <v>224</v>
      </c>
      <c r="B73" s="6" t="s">
        <v>225</v>
      </c>
      <c r="C73" s="6" t="s">
        <v>226</v>
      </c>
      <c r="D73" s="7" t="s">
        <v>0</v>
      </c>
      <c r="E73" s="7" t="s">
        <v>0</v>
      </c>
      <c r="F73" s="7" t="s">
        <v>34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16" t="str">
        <f>HYPERLINK("http://www.aruplab.com/Testing-Information/resources/HotLines/HotLineDocs/Apr2026QHL/3006039.pdf","H")</f>
        <v>H</v>
      </c>
      <c r="W73" s="7" t="s">
        <v>0</v>
      </c>
      <c r="X73" s="7" t="s">
        <v>0</v>
      </c>
      <c r="Y73" s="7" t="s">
        <v>0</v>
      </c>
      <c r="Z73" s="8">
        <v>46132</v>
      </c>
    </row>
    <row r="74" spans="1:26" ht="45" x14ac:dyDescent="0.25">
      <c r="A74" s="6" t="s">
        <v>227</v>
      </c>
      <c r="B74" s="6" t="s">
        <v>228</v>
      </c>
      <c r="C74" s="6" t="s">
        <v>229</v>
      </c>
      <c r="D74" s="7" t="s">
        <v>0</v>
      </c>
      <c r="E74" s="7" t="s">
        <v>0</v>
      </c>
      <c r="F74" s="7" t="s">
        <v>34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0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16" t="str">
        <f>HYPERLINK("http://www.aruplab.com/Testing-Information/resources/HotLines/HotLineDocs/Apr2026QHL/3006202.pdf","H")</f>
        <v>H</v>
      </c>
      <c r="W74" s="7" t="s">
        <v>0</v>
      </c>
      <c r="X74" s="7" t="s">
        <v>0</v>
      </c>
      <c r="Y74" s="7" t="s">
        <v>0</v>
      </c>
      <c r="Z74" s="8">
        <v>46132</v>
      </c>
    </row>
    <row r="75" spans="1:26" ht="45" x14ac:dyDescent="0.25">
      <c r="A75" s="6" t="s">
        <v>230</v>
      </c>
      <c r="B75" s="6" t="s">
        <v>231</v>
      </c>
      <c r="C75" s="6" t="s">
        <v>232</v>
      </c>
      <c r="D75" s="7" t="s">
        <v>0</v>
      </c>
      <c r="E75" s="7" t="s">
        <v>0</v>
      </c>
      <c r="F75" s="7" t="s">
        <v>34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16" t="str">
        <f>HYPERLINK("http://www.aruplab.com/Testing-Information/resources/HotLines/HotLineDocs/Apr2026QHL/3006205.pdf","H")</f>
        <v>H</v>
      </c>
      <c r="W75" s="7" t="s">
        <v>0</v>
      </c>
      <c r="X75" s="7" t="s">
        <v>0</v>
      </c>
      <c r="Y75" s="7" t="s">
        <v>0</v>
      </c>
      <c r="Z75" s="8">
        <v>46132</v>
      </c>
    </row>
    <row r="76" spans="1:26" ht="45" x14ac:dyDescent="0.25">
      <c r="A76" s="6" t="s">
        <v>233</v>
      </c>
      <c r="B76" s="6" t="s">
        <v>234</v>
      </c>
      <c r="C76" s="6" t="s">
        <v>235</v>
      </c>
      <c r="D76" s="7" t="s">
        <v>0</v>
      </c>
      <c r="E76" s="7" t="s">
        <v>0</v>
      </c>
      <c r="F76" s="7" t="s">
        <v>34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0</v>
      </c>
      <c r="U76" s="7" t="s">
        <v>0</v>
      </c>
      <c r="V76" s="16" t="str">
        <f>HYPERLINK("http://www.aruplab.com/Testing-Information/resources/HotLines/HotLineDocs/Apr2026QHL/3006209.pdf","H")</f>
        <v>H</v>
      </c>
      <c r="W76" s="7" t="s">
        <v>0</v>
      </c>
      <c r="X76" s="7" t="s">
        <v>0</v>
      </c>
      <c r="Y76" s="7" t="s">
        <v>0</v>
      </c>
      <c r="Z76" s="8">
        <v>46132</v>
      </c>
    </row>
    <row r="77" spans="1:26" ht="45" x14ac:dyDescent="0.25">
      <c r="A77" s="6" t="s">
        <v>236</v>
      </c>
      <c r="B77" s="6" t="s">
        <v>237</v>
      </c>
      <c r="C77" s="6" t="s">
        <v>238</v>
      </c>
      <c r="D77" s="7" t="s">
        <v>0</v>
      </c>
      <c r="E77" s="7" t="s">
        <v>0</v>
      </c>
      <c r="F77" s="7" t="s">
        <v>34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0</v>
      </c>
      <c r="T77" s="7" t="s">
        <v>0</v>
      </c>
      <c r="U77" s="7" t="s">
        <v>0</v>
      </c>
      <c r="V77" s="16" t="str">
        <f>HYPERLINK("http://www.aruplab.com/Testing-Information/resources/HotLines/HotLineDocs/Apr2026QHL/3006211.pdf","H")</f>
        <v>H</v>
      </c>
      <c r="W77" s="7" t="s">
        <v>0</v>
      </c>
      <c r="X77" s="7" t="s">
        <v>0</v>
      </c>
      <c r="Y77" s="7" t="s">
        <v>0</v>
      </c>
      <c r="Z77" s="8">
        <v>46132</v>
      </c>
    </row>
    <row r="78" spans="1:26" ht="45" x14ac:dyDescent="0.25">
      <c r="A78" s="6" t="s">
        <v>239</v>
      </c>
      <c r="B78" s="6" t="s">
        <v>240</v>
      </c>
      <c r="C78" s="6" t="s">
        <v>241</v>
      </c>
      <c r="D78" s="7" t="s">
        <v>0</v>
      </c>
      <c r="E78" s="7" t="s">
        <v>0</v>
      </c>
      <c r="F78" s="7" t="s">
        <v>34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0</v>
      </c>
      <c r="T78" s="7" t="s">
        <v>0</v>
      </c>
      <c r="U78" s="7" t="s">
        <v>0</v>
      </c>
      <c r="V78" s="16" t="str">
        <f>HYPERLINK("http://www.aruplab.com/Testing-Information/resources/HotLines/HotLineDocs/Apr2026QHL/3006235.pdf","H")</f>
        <v>H</v>
      </c>
      <c r="W78" s="7" t="s">
        <v>0</v>
      </c>
      <c r="X78" s="7" t="s">
        <v>0</v>
      </c>
      <c r="Y78" s="7" t="s">
        <v>0</v>
      </c>
      <c r="Z78" s="8">
        <v>46132</v>
      </c>
    </row>
    <row r="79" spans="1:26" x14ac:dyDescent="0.25">
      <c r="A79" s="6" t="s">
        <v>242</v>
      </c>
      <c r="B79" s="6" t="s">
        <v>243</v>
      </c>
      <c r="C79" s="6" t="s">
        <v>244</v>
      </c>
      <c r="D79" s="7" t="s">
        <v>0</v>
      </c>
      <c r="E79" s="7" t="s">
        <v>0</v>
      </c>
      <c r="F79" s="7" t="s">
        <v>34</v>
      </c>
      <c r="G79" s="7" t="s">
        <v>0</v>
      </c>
      <c r="H79" s="7" t="s">
        <v>34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34</v>
      </c>
      <c r="T79" s="7" t="s">
        <v>0</v>
      </c>
      <c r="U79" s="7" t="s">
        <v>0</v>
      </c>
      <c r="V79" s="16" t="str">
        <f>HYPERLINK("http://www.aruplab.com/Testing-Information/resources/HotLines/HotLineDocs/Apr2026QHL/3016583.pdf","H")</f>
        <v>H</v>
      </c>
      <c r="W79" s="7" t="s">
        <v>0</v>
      </c>
      <c r="X79" s="7" t="s">
        <v>0</v>
      </c>
      <c r="Y79" s="7" t="s">
        <v>0</v>
      </c>
      <c r="Z79" s="8">
        <v>46132</v>
      </c>
    </row>
    <row r="80" spans="1:26" ht="45" x14ac:dyDescent="0.25">
      <c r="A80" s="6" t="s">
        <v>245</v>
      </c>
      <c r="B80" s="6" t="s">
        <v>246</v>
      </c>
      <c r="C80" s="6" t="s">
        <v>247</v>
      </c>
      <c r="D80" s="7" t="s">
        <v>0</v>
      </c>
      <c r="E80" s="7" t="s">
        <v>0</v>
      </c>
      <c r="F80" s="7" t="s">
        <v>34</v>
      </c>
      <c r="G80" s="7" t="s">
        <v>0</v>
      </c>
      <c r="H80" s="7" t="s">
        <v>34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0</v>
      </c>
      <c r="T80" s="7" t="s">
        <v>0</v>
      </c>
      <c r="U80" s="7" t="s">
        <v>0</v>
      </c>
      <c r="V80" s="16" t="str">
        <f>HYPERLINK("http://www.aruplab.com/Testing-Information/resources/HotLines/HotLineDocs/Apr2026QHL/3016589.pdf","H")</f>
        <v>H</v>
      </c>
      <c r="W80" s="7" t="s">
        <v>0</v>
      </c>
      <c r="X80" s="7" t="s">
        <v>0</v>
      </c>
      <c r="Y80" s="7" t="s">
        <v>0</v>
      </c>
      <c r="Z80" s="8">
        <v>46132</v>
      </c>
    </row>
    <row r="81" spans="1:26" ht="30" x14ac:dyDescent="0.25">
      <c r="A81" s="6" t="s">
        <v>248</v>
      </c>
      <c r="B81" s="6" t="s">
        <v>249</v>
      </c>
      <c r="C81" s="6" t="s">
        <v>250</v>
      </c>
      <c r="D81" s="7" t="s">
        <v>34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0</v>
      </c>
      <c r="T81" s="7" t="s">
        <v>0</v>
      </c>
      <c r="U81" s="7" t="s">
        <v>0</v>
      </c>
      <c r="V81" s="16" t="str">
        <f>HYPERLINK("http://www.aruplab.com/Testing-Information/resources/HotLines/HotLineDocs/Apr2026QHL/3016596.pdf","H")</f>
        <v>H</v>
      </c>
      <c r="W81" s="7" t="s">
        <v>0</v>
      </c>
      <c r="X81" s="16" t="str">
        <f>HYPERLINK("http://www.aruplab.com/Testing-Information/resources/HotLines/Sample_Reports/Apr2026QHL/3016596_Cytogenomic SNP Microarray RAPID_CMA RAPID.pdf","E")</f>
        <v>E</v>
      </c>
      <c r="Y81" s="16" t="str">
        <f>HYPERLINK("https://connect.aruplab.com/Pricing/TestPrice/3016596/D04202026","P")</f>
        <v>P</v>
      </c>
      <c r="Z81" s="8">
        <v>46132</v>
      </c>
    </row>
    <row r="82" spans="1:26" ht="60" x14ac:dyDescent="0.25">
      <c r="A82" s="6" t="s">
        <v>251</v>
      </c>
      <c r="B82" s="6" t="s">
        <v>252</v>
      </c>
      <c r="C82" s="6" t="s">
        <v>253</v>
      </c>
      <c r="D82" s="7" t="s">
        <v>0</v>
      </c>
      <c r="E82" s="7" t="s">
        <v>0</v>
      </c>
      <c r="F82" s="7" t="s">
        <v>34</v>
      </c>
      <c r="G82" s="7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  <c r="S82" s="7" t="s">
        <v>0</v>
      </c>
      <c r="T82" s="7" t="s">
        <v>0</v>
      </c>
      <c r="U82" s="7" t="s">
        <v>0</v>
      </c>
      <c r="V82" s="16" t="str">
        <f>HYPERLINK("http://www.aruplab.com/Testing-Information/resources/HotLines/HotLineDocs/Apr2026QHL/3016616.pdf","H")</f>
        <v>H</v>
      </c>
      <c r="W82" s="7" t="s">
        <v>0</v>
      </c>
      <c r="X82" s="7" t="s">
        <v>0</v>
      </c>
      <c r="Y82" s="7" t="s">
        <v>0</v>
      </c>
      <c r="Z82" s="8">
        <v>46132</v>
      </c>
    </row>
    <row r="83" spans="1:26" ht="105" x14ac:dyDescent="0.25">
      <c r="A83" s="6" t="s">
        <v>254</v>
      </c>
      <c r="B83" s="6" t="s">
        <v>255</v>
      </c>
      <c r="C83" s="6" t="s">
        <v>256</v>
      </c>
      <c r="D83" s="7" t="s">
        <v>0</v>
      </c>
      <c r="E83" s="7" t="s">
        <v>0</v>
      </c>
      <c r="F83" s="7" t="s">
        <v>34</v>
      </c>
      <c r="G83" s="7" t="s">
        <v>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7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16" t="str">
        <f>HYPERLINK("http://www.aruplab.com/Testing-Information/resources/HotLines/HotLineDocs/Apr2026QHL/3016853.pdf","H")</f>
        <v>H</v>
      </c>
      <c r="W83" s="7" t="s">
        <v>0</v>
      </c>
      <c r="X83" s="7" t="s">
        <v>0</v>
      </c>
      <c r="Y83" s="7" t="s">
        <v>0</v>
      </c>
      <c r="Z83" s="8">
        <v>46132</v>
      </c>
    </row>
    <row r="84" spans="1:26" ht="45" x14ac:dyDescent="0.25">
      <c r="A84" s="6" t="s">
        <v>257</v>
      </c>
      <c r="B84" s="6" t="s">
        <v>258</v>
      </c>
      <c r="C84" s="6" t="s">
        <v>259</v>
      </c>
      <c r="D84" s="7" t="s">
        <v>0</v>
      </c>
      <c r="E84" s="7" t="s">
        <v>0</v>
      </c>
      <c r="F84" s="7" t="s">
        <v>34</v>
      </c>
      <c r="G84" s="7" t="s">
        <v>0</v>
      </c>
      <c r="H84" s="7" t="s">
        <v>0</v>
      </c>
      <c r="I84" s="7" t="s">
        <v>0</v>
      </c>
      <c r="J84" s="7" t="s">
        <v>0</v>
      </c>
      <c r="K84" s="7" t="s">
        <v>0</v>
      </c>
      <c r="L84" s="7" t="s">
        <v>0</v>
      </c>
      <c r="M84" s="7" t="s">
        <v>0</v>
      </c>
      <c r="N84" s="7" t="s">
        <v>0</v>
      </c>
      <c r="O84" s="7" t="s">
        <v>0</v>
      </c>
      <c r="P84" s="7" t="s">
        <v>0</v>
      </c>
      <c r="Q84" s="7" t="s">
        <v>0</v>
      </c>
      <c r="R84" s="7" t="s">
        <v>0</v>
      </c>
      <c r="S84" s="7" t="s">
        <v>0</v>
      </c>
      <c r="T84" s="7" t="s">
        <v>0</v>
      </c>
      <c r="U84" s="7" t="s">
        <v>0</v>
      </c>
      <c r="V84" s="16" t="str">
        <f>HYPERLINK("http://www.aruplab.com/Testing-Information/resources/HotLines/HotLineDocs/Apr2026QHL/3017001.pdf","H")</f>
        <v>H</v>
      </c>
      <c r="W84" s="7" t="s">
        <v>0</v>
      </c>
      <c r="X84" s="7" t="s">
        <v>0</v>
      </c>
      <c r="Y84" s="7" t="s">
        <v>0</v>
      </c>
      <c r="Z84" s="8">
        <v>46132</v>
      </c>
    </row>
    <row r="85" spans="1:26" ht="90" x14ac:dyDescent="0.25">
      <c r="A85" s="6" t="s">
        <v>260</v>
      </c>
      <c r="B85" s="6" t="s">
        <v>261</v>
      </c>
      <c r="C85" s="6" t="s">
        <v>262</v>
      </c>
      <c r="D85" s="7" t="s">
        <v>0</v>
      </c>
      <c r="E85" s="7" t="s">
        <v>0</v>
      </c>
      <c r="F85" s="7" t="s">
        <v>34</v>
      </c>
      <c r="G85" s="7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7" t="s">
        <v>0</v>
      </c>
      <c r="N85" s="7" t="s">
        <v>0</v>
      </c>
      <c r="O85" s="7" t="s">
        <v>0</v>
      </c>
      <c r="P85" s="7" t="s">
        <v>0</v>
      </c>
      <c r="Q85" s="7" t="s">
        <v>0</v>
      </c>
      <c r="R85" s="7" t="s">
        <v>0</v>
      </c>
      <c r="S85" s="7" t="s">
        <v>0</v>
      </c>
      <c r="T85" s="7" t="s">
        <v>0</v>
      </c>
      <c r="U85" s="7" t="s">
        <v>0</v>
      </c>
      <c r="V85" s="16" t="str">
        <f>HYPERLINK("http://www.aruplab.com/Testing-Information/resources/HotLines/HotLineDocs/Apr2026QHL/3017101.pdf","H")</f>
        <v>H</v>
      </c>
      <c r="W85" s="7" t="s">
        <v>0</v>
      </c>
      <c r="X85" s="7" t="s">
        <v>0</v>
      </c>
      <c r="Y85" s="7" t="s">
        <v>0</v>
      </c>
      <c r="Z85" s="8">
        <v>46132</v>
      </c>
    </row>
    <row r="86" spans="1:26" ht="30" x14ac:dyDescent="0.25">
      <c r="A86" s="6" t="s">
        <v>263</v>
      </c>
      <c r="B86" s="6" t="s">
        <v>264</v>
      </c>
      <c r="C86" s="6" t="s">
        <v>265</v>
      </c>
      <c r="D86" s="7" t="s">
        <v>0</v>
      </c>
      <c r="E86" s="7" t="s">
        <v>0</v>
      </c>
      <c r="F86" s="7" t="s">
        <v>34</v>
      </c>
      <c r="G86" s="7" t="s">
        <v>34</v>
      </c>
      <c r="H86" s="7" t="s">
        <v>34</v>
      </c>
      <c r="I86" s="7" t="s">
        <v>0</v>
      </c>
      <c r="J86" s="7" t="s">
        <v>0</v>
      </c>
      <c r="K86" s="7" t="s">
        <v>0</v>
      </c>
      <c r="L86" s="7" t="s">
        <v>0</v>
      </c>
      <c r="M86" s="7" t="s">
        <v>34</v>
      </c>
      <c r="N86" s="7" t="s">
        <v>0</v>
      </c>
      <c r="O86" s="7" t="s">
        <v>0</v>
      </c>
      <c r="P86" s="7" t="s">
        <v>0</v>
      </c>
      <c r="Q86" s="7" t="s">
        <v>0</v>
      </c>
      <c r="R86" s="7" t="s">
        <v>34</v>
      </c>
      <c r="S86" s="7" t="s">
        <v>0</v>
      </c>
      <c r="T86" s="7" t="s">
        <v>0</v>
      </c>
      <c r="U86" s="7" t="s">
        <v>0</v>
      </c>
      <c r="V86" s="16" t="str">
        <f>HYPERLINK("http://www.aruplab.com/Testing-Information/resources/HotLines/HotLineDocs/Apr2026QHL/3017156.pdf","H")</f>
        <v>H</v>
      </c>
      <c r="W86" s="16" t="str">
        <f>HYPERLINK("http://www.aruplab.com/Testing-Information/resources/HotLines/TDMix/Apr2026QHL/3017156.xlsx","T")</f>
        <v>T</v>
      </c>
      <c r="X86" s="16" t="str">
        <f>HYPERLINK("http://www.aruplab.com/Testing-Information/resources/HotLines/Sample_Reports/Apr2026QHL/3017156_Thrombotic Risk Reflex Panel_THROMRISK.pdf","E")</f>
        <v>E</v>
      </c>
      <c r="Y86" s="7" t="s">
        <v>0</v>
      </c>
      <c r="Z86" s="8">
        <v>46132</v>
      </c>
    </row>
    <row r="87" spans="1:26" ht="45" x14ac:dyDescent="0.25">
      <c r="A87" s="6" t="s">
        <v>266</v>
      </c>
      <c r="B87" s="6" t="s">
        <v>267</v>
      </c>
      <c r="C87" s="6" t="s">
        <v>268</v>
      </c>
      <c r="D87" s="7" t="s">
        <v>0</v>
      </c>
      <c r="E87" s="7" t="s">
        <v>0</v>
      </c>
      <c r="F87" s="7" t="s">
        <v>34</v>
      </c>
      <c r="G87" s="7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7" t="s">
        <v>0</v>
      </c>
      <c r="M87" s="7" t="s">
        <v>0</v>
      </c>
      <c r="N87" s="7" t="s">
        <v>0</v>
      </c>
      <c r="O87" s="7" t="s">
        <v>0</v>
      </c>
      <c r="P87" s="7" t="s">
        <v>0</v>
      </c>
      <c r="Q87" s="7" t="s">
        <v>0</v>
      </c>
      <c r="R87" s="7" t="s">
        <v>0</v>
      </c>
      <c r="S87" s="7" t="s">
        <v>0</v>
      </c>
      <c r="T87" s="7" t="s">
        <v>0</v>
      </c>
      <c r="U87" s="7" t="s">
        <v>0</v>
      </c>
      <c r="V87" s="16" t="str">
        <f>HYPERLINK("http://www.aruplab.com/Testing-Information/resources/HotLines/HotLineDocs/Apr2026QHL/3017440.pdf","H")</f>
        <v>H</v>
      </c>
      <c r="W87" s="7" t="s">
        <v>0</v>
      </c>
      <c r="X87" s="7" t="s">
        <v>0</v>
      </c>
      <c r="Y87" s="7" t="s">
        <v>0</v>
      </c>
      <c r="Z87" s="8">
        <v>46132</v>
      </c>
    </row>
    <row r="88" spans="1:26" ht="120" x14ac:dyDescent="0.25">
      <c r="A88" s="6" t="s">
        <v>269</v>
      </c>
      <c r="B88" s="6" t="s">
        <v>270</v>
      </c>
      <c r="C88" s="6" t="s">
        <v>271</v>
      </c>
      <c r="D88" s="7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7" t="s">
        <v>0</v>
      </c>
      <c r="J88" s="7" t="s">
        <v>34</v>
      </c>
      <c r="K88" s="7" t="s">
        <v>0</v>
      </c>
      <c r="L88" s="7" t="s">
        <v>0</v>
      </c>
      <c r="M88" s="7" t="s">
        <v>0</v>
      </c>
      <c r="N88" s="7" t="s">
        <v>0</v>
      </c>
      <c r="O88" s="7" t="s">
        <v>0</v>
      </c>
      <c r="P88" s="7" t="s">
        <v>0</v>
      </c>
      <c r="Q88" s="7" t="s">
        <v>0</v>
      </c>
      <c r="R88" s="7" t="s">
        <v>0</v>
      </c>
      <c r="S88" s="7" t="s">
        <v>0</v>
      </c>
      <c r="T88" s="7" t="s">
        <v>0</v>
      </c>
      <c r="U88" s="7" t="s">
        <v>0</v>
      </c>
      <c r="V88" s="16" t="str">
        <f>HYPERLINK("http://www.aruplab.com/Testing-Information/resources/HotLines/HotLineDocs/Apr2026QHL/3017752.pdf","H")</f>
        <v>H</v>
      </c>
      <c r="W88" s="7" t="s">
        <v>0</v>
      </c>
      <c r="X88" s="16" t="str">
        <f>HYPERLINK("http://www.aruplab.com/Testing-Information/resources/HotLines/Sample_Reports/Apr2026QHL/3017752_Encephalitis_Panel_With_Reflex_to_Herpes_Simplex_Virus_Types_1_and_2_Glycoprotein_G-Specific_Antibodies_IgG_CSF_ENCEPH-CSF.pdf","E")</f>
        <v>E</v>
      </c>
      <c r="Y88" s="7" t="s">
        <v>0</v>
      </c>
      <c r="Z88" s="8">
        <v>46132</v>
      </c>
    </row>
    <row r="89" spans="1:26" ht="60" x14ac:dyDescent="0.25">
      <c r="A89" s="6" t="s">
        <v>272</v>
      </c>
      <c r="B89" s="6" t="s">
        <v>273</v>
      </c>
      <c r="C89" s="6" t="s">
        <v>274</v>
      </c>
      <c r="D89" s="7" t="s">
        <v>0</v>
      </c>
      <c r="E89" s="7" t="s">
        <v>0</v>
      </c>
      <c r="F89" s="7" t="s">
        <v>34</v>
      </c>
      <c r="G89" s="7" t="s">
        <v>0</v>
      </c>
      <c r="H89" s="7" t="s">
        <v>0</v>
      </c>
      <c r="I89" s="7" t="s">
        <v>0</v>
      </c>
      <c r="J89" s="7" t="s">
        <v>0</v>
      </c>
      <c r="K89" s="7" t="s">
        <v>0</v>
      </c>
      <c r="L89" s="7" t="s">
        <v>0</v>
      </c>
      <c r="M89" s="7" t="s">
        <v>0</v>
      </c>
      <c r="N89" s="7" t="s">
        <v>0</v>
      </c>
      <c r="O89" s="7" t="s">
        <v>0</v>
      </c>
      <c r="P89" s="7" t="s">
        <v>0</v>
      </c>
      <c r="Q89" s="7" t="s">
        <v>0</v>
      </c>
      <c r="R89" s="7" t="s">
        <v>0</v>
      </c>
      <c r="S89" s="7" t="s">
        <v>0</v>
      </c>
      <c r="T89" s="7" t="s">
        <v>0</v>
      </c>
      <c r="U89" s="7" t="s">
        <v>0</v>
      </c>
      <c r="V89" s="16" t="str">
        <f>HYPERLINK("http://www.aruplab.com/Testing-Information/resources/HotLines/HotLineDocs/Apr2026QHL/3018508.pdf","H")</f>
        <v>H</v>
      </c>
      <c r="W89" s="7" t="s">
        <v>0</v>
      </c>
      <c r="X89" s="7" t="s">
        <v>0</v>
      </c>
      <c r="Y89" s="7" t="s">
        <v>0</v>
      </c>
      <c r="Z89" s="8">
        <v>46132</v>
      </c>
    </row>
    <row r="90" spans="1:26" ht="45" x14ac:dyDescent="0.25">
      <c r="A90" s="6" t="s">
        <v>275</v>
      </c>
      <c r="B90" s="6" t="s">
        <v>276</v>
      </c>
      <c r="C90" s="6" t="s">
        <v>277</v>
      </c>
      <c r="D90" s="7" t="s">
        <v>0</v>
      </c>
      <c r="E90" s="7" t="s">
        <v>0</v>
      </c>
      <c r="F90" s="7" t="s">
        <v>34</v>
      </c>
      <c r="G90" s="7" t="s">
        <v>0</v>
      </c>
      <c r="H90" s="7" t="s">
        <v>0</v>
      </c>
      <c r="I90" s="7" t="s">
        <v>0</v>
      </c>
      <c r="J90" s="7" t="s">
        <v>0</v>
      </c>
      <c r="K90" s="7" t="s">
        <v>0</v>
      </c>
      <c r="L90" s="7" t="s">
        <v>0</v>
      </c>
      <c r="M90" s="7" t="s">
        <v>0</v>
      </c>
      <c r="N90" s="7" t="s">
        <v>0</v>
      </c>
      <c r="O90" s="7" t="s">
        <v>0</v>
      </c>
      <c r="P90" s="7" t="s">
        <v>0</v>
      </c>
      <c r="Q90" s="7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16" t="str">
        <f>HYPERLINK("http://www.aruplab.com/Testing-Information/resources/HotLines/HotLineDocs/Apr2026QHL/3018966.pdf","H")</f>
        <v>H</v>
      </c>
      <c r="W90" s="7" t="s">
        <v>0</v>
      </c>
      <c r="X90" s="7" t="s">
        <v>0</v>
      </c>
      <c r="Y90" s="7" t="s">
        <v>0</v>
      </c>
      <c r="Z90" s="8">
        <v>46132</v>
      </c>
    </row>
    <row r="91" spans="1:26" ht="60" x14ac:dyDescent="0.25">
      <c r="A91" s="6" t="s">
        <v>278</v>
      </c>
      <c r="B91" s="6" t="s">
        <v>279</v>
      </c>
      <c r="C91" s="6" t="s">
        <v>280</v>
      </c>
      <c r="D91" s="7" t="s">
        <v>0</v>
      </c>
      <c r="E91" s="7" t="s">
        <v>0</v>
      </c>
      <c r="F91" s="7" t="s">
        <v>34</v>
      </c>
      <c r="G91" s="7" t="s">
        <v>0</v>
      </c>
      <c r="H91" s="7" t="s">
        <v>0</v>
      </c>
      <c r="I91" s="7" t="s">
        <v>0</v>
      </c>
      <c r="J91" s="7" t="s">
        <v>0</v>
      </c>
      <c r="K91" s="7" t="s">
        <v>0</v>
      </c>
      <c r="L91" s="7" t="s">
        <v>0</v>
      </c>
      <c r="M91" s="7" t="s">
        <v>0</v>
      </c>
      <c r="N91" s="7" t="s">
        <v>0</v>
      </c>
      <c r="O91" s="7" t="s">
        <v>0</v>
      </c>
      <c r="P91" s="7" t="s">
        <v>0</v>
      </c>
      <c r="Q91" s="7" t="s">
        <v>0</v>
      </c>
      <c r="R91" s="7" t="s">
        <v>0</v>
      </c>
      <c r="S91" s="7" t="s">
        <v>0</v>
      </c>
      <c r="T91" s="7" t="s">
        <v>0</v>
      </c>
      <c r="U91" s="7" t="s">
        <v>0</v>
      </c>
      <c r="V91" s="16" t="str">
        <f>HYPERLINK("http://www.aruplab.com/Testing-Information/resources/HotLines/HotLineDocs/Apr2026QHL/3018967.pdf","H")</f>
        <v>H</v>
      </c>
      <c r="W91" s="7" t="s">
        <v>0</v>
      </c>
      <c r="X91" s="7" t="s">
        <v>0</v>
      </c>
      <c r="Y91" s="7" t="s">
        <v>0</v>
      </c>
      <c r="Z91" s="8">
        <v>46132</v>
      </c>
    </row>
    <row r="92" spans="1:26" ht="45" x14ac:dyDescent="0.25">
      <c r="A92" s="6" t="s">
        <v>281</v>
      </c>
      <c r="B92" s="6" t="s">
        <v>282</v>
      </c>
      <c r="C92" s="6" t="s">
        <v>283</v>
      </c>
      <c r="D92" s="7" t="s">
        <v>0</v>
      </c>
      <c r="E92" s="7" t="s">
        <v>0</v>
      </c>
      <c r="F92" s="7" t="s">
        <v>34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7" t="s">
        <v>0</v>
      </c>
      <c r="P92" s="7" t="s">
        <v>0</v>
      </c>
      <c r="Q92" s="7" t="s">
        <v>0</v>
      </c>
      <c r="R92" s="7" t="s">
        <v>0</v>
      </c>
      <c r="S92" s="7" t="s">
        <v>0</v>
      </c>
      <c r="T92" s="7" t="s">
        <v>0</v>
      </c>
      <c r="U92" s="7" t="s">
        <v>0</v>
      </c>
      <c r="V92" s="16" t="str">
        <f>HYPERLINK("http://www.aruplab.com/Testing-Information/resources/HotLines/HotLineDocs/Apr2026QHL/3018970.pdf","H")</f>
        <v>H</v>
      </c>
      <c r="W92" s="7" t="s">
        <v>0</v>
      </c>
      <c r="X92" s="7" t="s">
        <v>0</v>
      </c>
      <c r="Y92" s="7" t="s">
        <v>0</v>
      </c>
      <c r="Z92" s="8">
        <v>46132</v>
      </c>
    </row>
    <row r="93" spans="1:26" ht="45" x14ac:dyDescent="0.25">
      <c r="A93" s="6" t="s">
        <v>284</v>
      </c>
      <c r="B93" s="6" t="s">
        <v>285</v>
      </c>
      <c r="C93" s="6" t="s">
        <v>286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34</v>
      </c>
      <c r="M93" s="7" t="s">
        <v>0</v>
      </c>
      <c r="N93" s="7" t="s">
        <v>0</v>
      </c>
      <c r="O93" s="7" t="s">
        <v>0</v>
      </c>
      <c r="P93" s="7" t="s">
        <v>0</v>
      </c>
      <c r="Q93" s="7" t="s">
        <v>0</v>
      </c>
      <c r="R93" s="7" t="s">
        <v>0</v>
      </c>
      <c r="S93" s="7" t="s">
        <v>0</v>
      </c>
      <c r="T93" s="7" t="s">
        <v>0</v>
      </c>
      <c r="U93" s="7" t="s">
        <v>0</v>
      </c>
      <c r="V93" s="16" t="str">
        <f>HYPERLINK("http://www.aruplab.com/Testing-Information/resources/HotLines/HotLineDocs/Apr2026QHL/3019126.pdf","H")</f>
        <v>H</v>
      </c>
      <c r="W93" s="16" t="str">
        <f>HYPERLINK("http://www.aruplab.com/Testing-Information/resources/HotLines/TDMix/Apr2026QHL/3019126.xlsx","T")</f>
        <v>T</v>
      </c>
      <c r="X93" s="16" t="str">
        <f>HYPERLINK("http://www.aruplab.com/Testing-Information/resources/HotLines/Sample_Reports/Apr2026QHL/3019126_11Q Aberrations by FISH_11Q FISH.pdf","E")</f>
        <v>E</v>
      </c>
      <c r="Y93" s="7" t="s">
        <v>0</v>
      </c>
      <c r="Z93" s="8">
        <v>46132</v>
      </c>
    </row>
    <row r="94" spans="1:26" ht="105" x14ac:dyDescent="0.25">
      <c r="A94" s="6" t="s">
        <v>287</v>
      </c>
      <c r="B94" s="6" t="s">
        <v>288</v>
      </c>
      <c r="C94" s="6" t="s">
        <v>289</v>
      </c>
      <c r="D94" s="7" t="s">
        <v>0</v>
      </c>
      <c r="E94" s="7" t="s">
        <v>0</v>
      </c>
      <c r="F94" s="7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34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16" t="str">
        <f>HYPERLINK("http://www.aruplab.com/Testing-Information/resources/HotLines/HotLineDocs/Apr2026QHL/3019841.pdf","H")</f>
        <v>H</v>
      </c>
      <c r="W94" s="16" t="str">
        <f>HYPERLINK("http://www.aruplab.com/Testing-Information/resources/HotLines/TDMix/Apr2026QHL/3019841.xlsx","T")</f>
        <v>T</v>
      </c>
      <c r="X94" s="16" t="str">
        <f>HYPERLINK("http://www.aruplab.com/Testing-Information/resources/HotLines/Sample_Reports/Apr2026QHL/3019841_UPD Glucuronosyltransferase 1A1 UGT1A1 and Dihydropyrimidine Dehydrogenase DPYD Genotyping_UGT1A1DPYD.pdf","E")</f>
        <v>E</v>
      </c>
      <c r="Y94" s="7" t="s">
        <v>0</v>
      </c>
      <c r="Z94" s="8">
        <v>46132</v>
      </c>
    </row>
    <row r="95" spans="1:26" ht="45" x14ac:dyDescent="0.25">
      <c r="A95" s="6" t="s">
        <v>290</v>
      </c>
      <c r="B95" s="6" t="s">
        <v>291</v>
      </c>
      <c r="C95" s="6" t="s">
        <v>292</v>
      </c>
      <c r="D95" s="7" t="s">
        <v>34</v>
      </c>
      <c r="E95" s="7" t="s">
        <v>0</v>
      </c>
      <c r="F95" s="7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0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16" t="str">
        <f>HYPERLINK("http://www.aruplab.com/Testing-Information/resources/HotLines/HotLineDocs/Apr2026QHL/3019876.pdf","H")</f>
        <v>H</v>
      </c>
      <c r="W95" s="16" t="str">
        <f>HYPERLINK("http://www.aruplab.com/Testing-Information/resources/HotLines/TDMix/Apr2026QHL/3019876.xlsx","T")</f>
        <v>T</v>
      </c>
      <c r="X95" s="16" t="str">
        <f>HYPERLINK("http://www.aruplab.com/Testing-Information/resources/HotLines/Sample_Reports/Apr2026QHL/3019876_Beta Globin HBB DeletionDuplication by MLPA_BG DELDUP.pdf","E")</f>
        <v>E</v>
      </c>
      <c r="Y95" s="16" t="str">
        <f>HYPERLINK("https://connect.aruplab.com/Pricing/TestPrice/3019876/D04202026","P")</f>
        <v>P</v>
      </c>
      <c r="Z95" s="8">
        <v>46132</v>
      </c>
    </row>
    <row r="96" spans="1:26" ht="45" x14ac:dyDescent="0.25">
      <c r="A96" s="6" t="s">
        <v>293</v>
      </c>
      <c r="B96" s="6" t="s">
        <v>294</v>
      </c>
      <c r="C96" s="6" t="s">
        <v>295</v>
      </c>
      <c r="D96" s="7" t="s">
        <v>0</v>
      </c>
      <c r="E96" s="7" t="s">
        <v>0</v>
      </c>
      <c r="F96" s="7" t="s">
        <v>34</v>
      </c>
      <c r="G96" s="7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7" t="s">
        <v>0</v>
      </c>
      <c r="N96" s="7" t="s">
        <v>0</v>
      </c>
      <c r="O96" s="7" t="s">
        <v>0</v>
      </c>
      <c r="P96" s="7" t="s">
        <v>0</v>
      </c>
      <c r="Q96" s="7" t="s">
        <v>0</v>
      </c>
      <c r="R96" s="7" t="s">
        <v>0</v>
      </c>
      <c r="S96" s="7" t="s">
        <v>0</v>
      </c>
      <c r="T96" s="7" t="s">
        <v>0</v>
      </c>
      <c r="U96" s="7" t="s">
        <v>0</v>
      </c>
      <c r="V96" s="16" t="str">
        <f>HYPERLINK("http://www.aruplab.com/Testing-Information/resources/HotLines/HotLineDocs/Apr2026QHL/3019943.pdf","H")</f>
        <v>H</v>
      </c>
      <c r="W96" s="7" t="s">
        <v>0</v>
      </c>
      <c r="X96" s="7" t="s">
        <v>0</v>
      </c>
      <c r="Y96" s="7" t="s">
        <v>0</v>
      </c>
      <c r="Z96" s="8">
        <v>46132</v>
      </c>
    </row>
    <row r="97" spans="1:26" ht="45" x14ac:dyDescent="0.25">
      <c r="A97" s="6" t="s">
        <v>296</v>
      </c>
      <c r="B97" s="6" t="s">
        <v>297</v>
      </c>
      <c r="C97" s="6" t="s">
        <v>298</v>
      </c>
      <c r="D97" s="7" t="s">
        <v>0</v>
      </c>
      <c r="E97" s="7" t="s">
        <v>0</v>
      </c>
      <c r="F97" s="7" t="s">
        <v>34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 t="s">
        <v>0</v>
      </c>
      <c r="N97" s="7" t="s">
        <v>0</v>
      </c>
      <c r="O97" s="7" t="s">
        <v>0</v>
      </c>
      <c r="P97" s="7" t="s">
        <v>0</v>
      </c>
      <c r="Q97" s="7" t="s">
        <v>0</v>
      </c>
      <c r="R97" s="7" t="s">
        <v>0</v>
      </c>
      <c r="S97" s="7" t="s">
        <v>0</v>
      </c>
      <c r="T97" s="7" t="s">
        <v>0</v>
      </c>
      <c r="U97" s="7" t="s">
        <v>0</v>
      </c>
      <c r="V97" s="16" t="str">
        <f>HYPERLINK("http://www.aruplab.com/Testing-Information/resources/HotLines/HotLineDocs/Apr2026QHL/3019947.pdf","H")</f>
        <v>H</v>
      </c>
      <c r="W97" s="7" t="s">
        <v>0</v>
      </c>
      <c r="X97" s="7" t="s">
        <v>0</v>
      </c>
      <c r="Y97" s="7" t="s">
        <v>0</v>
      </c>
      <c r="Z97" s="8">
        <v>46132</v>
      </c>
    </row>
    <row r="98" spans="1:26" ht="75" x14ac:dyDescent="0.25">
      <c r="A98" s="6" t="s">
        <v>299</v>
      </c>
      <c r="B98" s="6" t="s">
        <v>300</v>
      </c>
      <c r="C98" s="6" t="s">
        <v>301</v>
      </c>
      <c r="D98" s="7" t="s">
        <v>0</v>
      </c>
      <c r="E98" s="7" t="s">
        <v>0</v>
      </c>
      <c r="F98" s="7" t="s">
        <v>34</v>
      </c>
      <c r="G98" s="7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7" t="s">
        <v>0</v>
      </c>
      <c r="N98" s="7" t="s">
        <v>0</v>
      </c>
      <c r="O98" s="7" t="s">
        <v>0</v>
      </c>
      <c r="P98" s="7" t="s">
        <v>0</v>
      </c>
      <c r="Q98" s="7" t="s">
        <v>0</v>
      </c>
      <c r="R98" s="7" t="s">
        <v>0</v>
      </c>
      <c r="S98" s="7" t="s">
        <v>0</v>
      </c>
      <c r="T98" s="7" t="s">
        <v>0</v>
      </c>
      <c r="U98" s="7" t="s">
        <v>0</v>
      </c>
      <c r="V98" s="16" t="str">
        <f>HYPERLINK("http://www.aruplab.com/Testing-Information/resources/HotLines/HotLineDocs/Apr2026QHL/3019951.pdf","H")</f>
        <v>H</v>
      </c>
      <c r="W98" s="7" t="s">
        <v>0</v>
      </c>
      <c r="X98" s="7" t="s">
        <v>0</v>
      </c>
      <c r="Y98" s="7" t="s">
        <v>0</v>
      </c>
      <c r="Z98" s="8">
        <v>46132</v>
      </c>
    </row>
    <row r="99" spans="1:26" ht="75" x14ac:dyDescent="0.25">
      <c r="A99" s="6" t="s">
        <v>302</v>
      </c>
      <c r="B99" s="6" t="s">
        <v>303</v>
      </c>
      <c r="C99" s="6" t="s">
        <v>304</v>
      </c>
      <c r="D99" s="7" t="s">
        <v>0</v>
      </c>
      <c r="E99" s="7" t="s">
        <v>0</v>
      </c>
      <c r="F99" s="7" t="s">
        <v>34</v>
      </c>
      <c r="G99" s="7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7" t="s">
        <v>0</v>
      </c>
      <c r="N99" s="7" t="s">
        <v>0</v>
      </c>
      <c r="O99" s="7" t="s">
        <v>0</v>
      </c>
      <c r="P99" s="7" t="s">
        <v>0</v>
      </c>
      <c r="Q99" s="7" t="s">
        <v>0</v>
      </c>
      <c r="R99" s="7" t="s">
        <v>0</v>
      </c>
      <c r="S99" s="7" t="s">
        <v>0</v>
      </c>
      <c r="T99" s="7" t="s">
        <v>0</v>
      </c>
      <c r="U99" s="7" t="s">
        <v>0</v>
      </c>
      <c r="V99" s="16" t="str">
        <f>HYPERLINK("http://www.aruplab.com/Testing-Information/resources/HotLines/HotLineDocs/Apr2026QHL/3019953.pdf","H")</f>
        <v>H</v>
      </c>
      <c r="W99" s="7" t="s">
        <v>0</v>
      </c>
      <c r="X99" s="7" t="s">
        <v>0</v>
      </c>
      <c r="Y99" s="7" t="s">
        <v>0</v>
      </c>
      <c r="Z99" s="8">
        <v>46132</v>
      </c>
    </row>
    <row r="100" spans="1:26" ht="60" x14ac:dyDescent="0.25">
      <c r="A100" s="6" t="s">
        <v>305</v>
      </c>
      <c r="B100" s="6" t="s">
        <v>306</v>
      </c>
      <c r="C100" s="6" t="s">
        <v>307</v>
      </c>
      <c r="D100" s="7" t="s">
        <v>34</v>
      </c>
      <c r="E100" s="7" t="s">
        <v>0</v>
      </c>
      <c r="F100" s="7" t="s">
        <v>0</v>
      </c>
      <c r="G100" s="7" t="s">
        <v>0</v>
      </c>
      <c r="H100" s="7" t="s">
        <v>0</v>
      </c>
      <c r="I100" s="7" t="s">
        <v>0</v>
      </c>
      <c r="J100" s="7" t="s">
        <v>0</v>
      </c>
      <c r="K100" s="7" t="s">
        <v>0</v>
      </c>
      <c r="L100" s="7" t="s">
        <v>0</v>
      </c>
      <c r="M100" s="7" t="s">
        <v>0</v>
      </c>
      <c r="N100" s="7" t="s">
        <v>0</v>
      </c>
      <c r="O100" s="7" t="s">
        <v>0</v>
      </c>
      <c r="P100" s="7" t="s">
        <v>0</v>
      </c>
      <c r="Q100" s="7" t="s">
        <v>0</v>
      </c>
      <c r="R100" s="7" t="s">
        <v>0</v>
      </c>
      <c r="S100" s="7" t="s">
        <v>0</v>
      </c>
      <c r="T100" s="7" t="s">
        <v>0</v>
      </c>
      <c r="U100" s="7" t="s">
        <v>0</v>
      </c>
      <c r="V100" s="16" t="str">
        <f>HYPERLINK("http://www.aruplab.com/Testing-Information/resources/HotLines/HotLineDocs/Apr2026QHL/3020201.pdf","H")</f>
        <v>H</v>
      </c>
      <c r="W100" s="16" t="str">
        <f>HYPERLINK("http://www.aruplab.com/Testing-Information/resources/HotLines/TDMix/Apr2026QHL/3020201.xlsx","T")</f>
        <v>T</v>
      </c>
      <c r="X100" s="7" t="s">
        <v>0</v>
      </c>
      <c r="Y100" s="16" t="str">
        <f>HYPERLINK("https://connect.aruplab.com/Pricing/TestPrice/3020201/D04202026","P")</f>
        <v>P</v>
      </c>
      <c r="Z100" s="8">
        <v>46072</v>
      </c>
    </row>
    <row r="101" spans="1:26" ht="60" x14ac:dyDescent="0.25">
      <c r="A101" s="6" t="s">
        <v>308</v>
      </c>
      <c r="B101" s="6" t="s">
        <v>309</v>
      </c>
      <c r="C101" s="6" t="s">
        <v>310</v>
      </c>
      <c r="D101" s="7" t="s">
        <v>34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 t="s">
        <v>0</v>
      </c>
      <c r="N101" s="7" t="s">
        <v>0</v>
      </c>
      <c r="O101" s="7" t="s">
        <v>0</v>
      </c>
      <c r="P101" s="7" t="s">
        <v>0</v>
      </c>
      <c r="Q101" s="7" t="s">
        <v>0</v>
      </c>
      <c r="R101" s="7" t="s">
        <v>0</v>
      </c>
      <c r="S101" s="7" t="s">
        <v>0</v>
      </c>
      <c r="T101" s="7" t="s">
        <v>0</v>
      </c>
      <c r="U101" s="7" t="s">
        <v>0</v>
      </c>
      <c r="V101" s="16" t="str">
        <f>HYPERLINK("http://www.aruplab.com/Testing-Information/resources/HotLines/HotLineDocs/Apr2026QHL/3020347.pdf","H")</f>
        <v>H</v>
      </c>
      <c r="W101" s="16" t="str">
        <f>HYPERLINK("http://www.aruplab.com/Testing-Information/resources/HotLines/TDMix/Apr2026QHL/3020347.xlsx","T")</f>
        <v>T</v>
      </c>
      <c r="X101" s="7" t="s">
        <v>0</v>
      </c>
      <c r="Y101" s="16" t="str">
        <f>HYPERLINK("https://connect.aruplab.com/Pricing/TestPrice/3020347/D04202026","P")</f>
        <v>P</v>
      </c>
      <c r="Z101" s="8">
        <v>46048</v>
      </c>
    </row>
    <row r="102" spans="1:26" ht="45" x14ac:dyDescent="0.25">
      <c r="A102" s="6" t="s">
        <v>311</v>
      </c>
      <c r="B102" s="6" t="s">
        <v>312</v>
      </c>
      <c r="C102" s="6" t="s">
        <v>313</v>
      </c>
      <c r="D102" s="7" t="s">
        <v>34</v>
      </c>
      <c r="E102" s="7" t="s">
        <v>0</v>
      </c>
      <c r="F102" s="7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7" t="s">
        <v>0</v>
      </c>
      <c r="L102" s="7" t="s">
        <v>0</v>
      </c>
      <c r="M102" s="7" t="s">
        <v>0</v>
      </c>
      <c r="N102" s="7" t="s">
        <v>0</v>
      </c>
      <c r="O102" s="7" t="s">
        <v>0</v>
      </c>
      <c r="P102" s="7" t="s">
        <v>0</v>
      </c>
      <c r="Q102" s="7" t="s">
        <v>0</v>
      </c>
      <c r="R102" s="7" t="s">
        <v>0</v>
      </c>
      <c r="S102" s="7" t="s">
        <v>0</v>
      </c>
      <c r="T102" s="7" t="s">
        <v>0</v>
      </c>
      <c r="U102" s="7" t="s">
        <v>0</v>
      </c>
      <c r="V102" s="16" t="str">
        <f>HYPERLINK("http://www.aruplab.com/Testing-Information/resources/HotLines/HotLineDocs/Apr2026QHL/3020444.pdf","H")</f>
        <v>H</v>
      </c>
      <c r="W102" s="16" t="str">
        <f>HYPERLINK("http://www.aruplab.com/Testing-Information/resources/HotLines/TDMix/Apr2026QHL/3020444.xlsx","T")</f>
        <v>T</v>
      </c>
      <c r="X102" s="16" t="str">
        <f>HYPERLINK("http://www.aruplab.com/Testing-Information/resources/HotLines/Sample_Reports/Apr2026QHL/3020444_ThinPrep Pap Test With Reflex to HPV if Abnormal_TD REQUEST.pdf","E")</f>
        <v>E</v>
      </c>
      <c r="Y102" s="16" t="str">
        <f>HYPERLINK("https://connect.aruplab.com/Pricing/TestPrice/3020444/D04202026","P")</f>
        <v>P</v>
      </c>
      <c r="Z102" s="8">
        <v>46132</v>
      </c>
    </row>
    <row r="103" spans="1:26" ht="45" x14ac:dyDescent="0.25">
      <c r="A103" s="6" t="s">
        <v>314</v>
      </c>
      <c r="B103" s="6" t="s">
        <v>315</v>
      </c>
      <c r="C103" s="6" t="s">
        <v>316</v>
      </c>
      <c r="D103" s="7" t="s">
        <v>34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 t="s">
        <v>0</v>
      </c>
      <c r="N103" s="7" t="s">
        <v>0</v>
      </c>
      <c r="O103" s="7" t="s">
        <v>0</v>
      </c>
      <c r="P103" s="7" t="s">
        <v>0</v>
      </c>
      <c r="Q103" s="7" t="s">
        <v>0</v>
      </c>
      <c r="R103" s="7" t="s">
        <v>0</v>
      </c>
      <c r="S103" s="7" t="s">
        <v>0</v>
      </c>
      <c r="T103" s="7" t="s">
        <v>0</v>
      </c>
      <c r="U103" s="7" t="s">
        <v>0</v>
      </c>
      <c r="V103" s="16" t="str">
        <f>HYPERLINK("http://www.aruplab.com/Testing-Information/resources/HotLines/HotLineDocs/Apr2026QHL/3020664.pdf","H")</f>
        <v>H</v>
      </c>
      <c r="W103" s="16" t="str">
        <f>HYPERLINK("http://www.aruplab.com/Testing-Information/resources/HotLines/TDMix/Apr2026QHL/3020664.xlsx","T")</f>
        <v>T</v>
      </c>
      <c r="X103" s="7" t="s">
        <v>0</v>
      </c>
      <c r="Y103" s="16" t="str">
        <f>HYPERLINK("https://connect.aruplab.com/Pricing/TestPrice/3020664/D04202026","P")</f>
        <v>P</v>
      </c>
      <c r="Z103" s="8">
        <v>46132</v>
      </c>
    </row>
    <row r="104" spans="1:26" ht="60" x14ac:dyDescent="0.25">
      <c r="A104" s="6" t="s">
        <v>317</v>
      </c>
      <c r="B104" s="6" t="s">
        <v>318</v>
      </c>
      <c r="C104" s="6" t="s">
        <v>169</v>
      </c>
      <c r="D104" s="7" t="s">
        <v>34</v>
      </c>
      <c r="E104" s="7" t="s">
        <v>0</v>
      </c>
      <c r="F104" s="7" t="s">
        <v>0</v>
      </c>
      <c r="G104" s="7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 t="s">
        <v>0</v>
      </c>
      <c r="P104" s="7" t="s">
        <v>0</v>
      </c>
      <c r="Q104" s="7" t="s">
        <v>0</v>
      </c>
      <c r="R104" s="7" t="s">
        <v>0</v>
      </c>
      <c r="S104" s="7" t="s">
        <v>0</v>
      </c>
      <c r="T104" s="7" t="s">
        <v>0</v>
      </c>
      <c r="U104" s="7" t="s">
        <v>0</v>
      </c>
      <c r="V104" s="16" t="str">
        <f>HYPERLINK("http://www.aruplab.com/Testing-Information/resources/HotLines/HotLineDocs/Apr2026QHL/3020683.pdf","H")</f>
        <v>H</v>
      </c>
      <c r="W104" s="16" t="str">
        <f>HYPERLINK("http://www.aruplab.com/Testing-Information/resources/HotLines/TDMix/Apr2026QHL/3020683.xlsx","T")</f>
        <v>T</v>
      </c>
      <c r="X104" s="7" t="s">
        <v>0</v>
      </c>
      <c r="Y104" s="16" t="str">
        <f>HYPERLINK("https://connect.aruplab.com/Pricing/TestPrice/3020683/D04202026","P")</f>
        <v>P</v>
      </c>
      <c r="Z104" s="8">
        <v>46132</v>
      </c>
    </row>
    <row r="105" spans="1:26" ht="60" x14ac:dyDescent="0.25">
      <c r="A105" s="6" t="s">
        <v>319</v>
      </c>
      <c r="B105" s="6" t="s">
        <v>320</v>
      </c>
      <c r="C105" s="6" t="s">
        <v>145</v>
      </c>
      <c r="D105" s="7" t="s">
        <v>34</v>
      </c>
      <c r="E105" s="7" t="s">
        <v>0</v>
      </c>
      <c r="F105" s="7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0</v>
      </c>
      <c r="P105" s="7" t="s">
        <v>0</v>
      </c>
      <c r="Q105" s="7" t="s">
        <v>0</v>
      </c>
      <c r="R105" s="7" t="s">
        <v>0</v>
      </c>
      <c r="S105" s="7" t="s">
        <v>0</v>
      </c>
      <c r="T105" s="7" t="s">
        <v>0</v>
      </c>
      <c r="U105" s="7" t="s">
        <v>0</v>
      </c>
      <c r="V105" s="16" t="str">
        <f>HYPERLINK("http://www.aruplab.com/Testing-Information/resources/HotLines/HotLineDocs/Apr2026QHL/3020687.pdf","H")</f>
        <v>H</v>
      </c>
      <c r="W105" s="16" t="str">
        <f>HYPERLINK("http://www.aruplab.com/Testing-Information/resources/HotLines/TDMix/Apr2026QHL/3020687.xlsx","T")</f>
        <v>T</v>
      </c>
      <c r="X105" s="7" t="s">
        <v>0</v>
      </c>
      <c r="Y105" s="16" t="str">
        <f>HYPERLINK("https://connect.aruplab.com/Pricing/TestPrice/3020687/D04202026","P")</f>
        <v>P</v>
      </c>
      <c r="Z105" s="8">
        <v>46132</v>
      </c>
    </row>
    <row r="106" spans="1:26" ht="75" x14ac:dyDescent="0.25">
      <c r="A106" s="6" t="s">
        <v>321</v>
      </c>
      <c r="B106" s="6" t="s">
        <v>322</v>
      </c>
      <c r="C106" s="6" t="s">
        <v>323</v>
      </c>
      <c r="D106" s="7" t="s">
        <v>34</v>
      </c>
      <c r="E106" s="7" t="s">
        <v>0</v>
      </c>
      <c r="F106" s="7" t="s">
        <v>0</v>
      </c>
      <c r="G106" s="7" t="s">
        <v>0</v>
      </c>
      <c r="H106" s="7" t="s">
        <v>0</v>
      </c>
      <c r="I106" s="7" t="s">
        <v>0</v>
      </c>
      <c r="J106" s="7" t="s">
        <v>0</v>
      </c>
      <c r="K106" s="7" t="s">
        <v>0</v>
      </c>
      <c r="L106" s="7" t="s">
        <v>0</v>
      </c>
      <c r="M106" s="7" t="s">
        <v>0</v>
      </c>
      <c r="N106" s="7" t="s">
        <v>0</v>
      </c>
      <c r="O106" s="7" t="s">
        <v>0</v>
      </c>
      <c r="P106" s="7" t="s">
        <v>0</v>
      </c>
      <c r="Q106" s="7" t="s">
        <v>0</v>
      </c>
      <c r="R106" s="7" t="s">
        <v>0</v>
      </c>
      <c r="S106" s="7" t="s">
        <v>0</v>
      </c>
      <c r="T106" s="7" t="s">
        <v>0</v>
      </c>
      <c r="U106" s="7" t="s">
        <v>0</v>
      </c>
      <c r="V106" s="16" t="str">
        <f>HYPERLINK("http://www.aruplab.com/Testing-Information/resources/HotLines/HotLineDocs/Apr2026QHL/3020699.pdf","H")</f>
        <v>H</v>
      </c>
      <c r="W106" s="16" t="str">
        <f>HYPERLINK("http://www.aruplab.com/Testing-Information/resources/HotLines/TDMix/Apr2026QHL/3020699.xlsx","T")</f>
        <v>T</v>
      </c>
      <c r="X106" s="16" t="str">
        <f>HYPERLINK("http://www.aruplab.com/Testing-Information/resources/HotLines/Sample_Reports/Apr2026QHL/3020699_DNA Extract and Hold for Whole Blood and Bone Marrow_WBBMDNAEXT.pdf","E")</f>
        <v>E</v>
      </c>
      <c r="Y106" s="16" t="str">
        <f>HYPERLINK("https://connect.aruplab.com/Pricing/TestPrice/3020699/D04202026","P")</f>
        <v>P</v>
      </c>
      <c r="Z106" s="8">
        <v>46132</v>
      </c>
    </row>
    <row r="107" spans="1:26" ht="90" x14ac:dyDescent="0.25">
      <c r="A107" s="6" t="s">
        <v>324</v>
      </c>
      <c r="B107" s="6" t="s">
        <v>325</v>
      </c>
      <c r="C107" s="6" t="s">
        <v>326</v>
      </c>
      <c r="D107" s="7" t="s">
        <v>34</v>
      </c>
      <c r="E107" s="7" t="s">
        <v>0</v>
      </c>
      <c r="F107" s="7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7" t="s">
        <v>0</v>
      </c>
      <c r="M107" s="7" t="s">
        <v>0</v>
      </c>
      <c r="N107" s="7" t="s">
        <v>0</v>
      </c>
      <c r="O107" s="7" t="s">
        <v>0</v>
      </c>
      <c r="P107" s="7" t="s">
        <v>0</v>
      </c>
      <c r="Q107" s="7" t="s">
        <v>0</v>
      </c>
      <c r="R107" s="7" t="s">
        <v>0</v>
      </c>
      <c r="S107" s="7" t="s">
        <v>0</v>
      </c>
      <c r="T107" s="7" t="s">
        <v>0</v>
      </c>
      <c r="U107" s="7" t="s">
        <v>0</v>
      </c>
      <c r="V107" s="16" t="str">
        <f>HYPERLINK("http://www.aruplab.com/Testing-Information/resources/HotLines/HotLineDocs/Apr2026QHL/3020774.pdf","H")</f>
        <v>H</v>
      </c>
      <c r="W107" s="16" t="str">
        <f>HYPERLINK("http://www.aruplab.com/Testing-Information/resources/HotLines/TDMix/Apr2026QHL/3020774.xlsx","T")</f>
        <v>T</v>
      </c>
      <c r="X107" s="16" t="str">
        <f>HYPERLINK("http://www.aruplab.com/Testing-Information/resources/HotLines/Sample_Reports/Apr2026QHL/3020774_Toxigenic Clostridioides difficile GDH Antigen and Toxin by EIA Stool_CDIFF EIA.pdf","E")</f>
        <v>E</v>
      </c>
      <c r="Y107" s="16" t="str">
        <f>HYPERLINK("https://connect.aruplab.com/Pricing/TestPrice/3020774/D04202026","P")</f>
        <v>P</v>
      </c>
      <c r="Z107" s="8">
        <v>46084</v>
      </c>
    </row>
    <row r="108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2026-03-23T14:42:06Z</dcterms:created>
  <dcterms:modified xsi:type="dcterms:W3CDTF">2026-03-24T13:31:36Z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2026-03-23T14:41:59Z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447edfb5-ac6e-463c-bfdd-8b94dc96722c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