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645F5C4A-6A95-4D36-98FB-A29BEAE4C2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4" i="1" l="1"/>
  <c r="Y104" i="1"/>
  <c r="X104" i="1"/>
  <c r="W104" i="1"/>
  <c r="Z103" i="1"/>
  <c r="Y103" i="1"/>
  <c r="X103" i="1"/>
  <c r="W103" i="1"/>
  <c r="Z102" i="1"/>
  <c r="Y102" i="1"/>
  <c r="X102" i="1"/>
  <c r="W102" i="1"/>
  <c r="Z101" i="1"/>
  <c r="Y101" i="1"/>
  <c r="X101" i="1"/>
  <c r="W101" i="1"/>
  <c r="Z100" i="1"/>
  <c r="Y100" i="1"/>
  <c r="X100" i="1"/>
  <c r="W100" i="1"/>
  <c r="Z99" i="1"/>
  <c r="Y99" i="1"/>
  <c r="X99" i="1"/>
  <c r="W99" i="1"/>
  <c r="Z98" i="1"/>
  <c r="Y98" i="1"/>
  <c r="X98" i="1"/>
  <c r="W98" i="1"/>
  <c r="Z97" i="1"/>
  <c r="X97" i="1"/>
  <c r="W97" i="1"/>
  <c r="Z96" i="1"/>
  <c r="Y96" i="1"/>
  <c r="X96" i="1"/>
  <c r="W96" i="1"/>
  <c r="Z95" i="1"/>
  <c r="Y95" i="1"/>
  <c r="X95" i="1"/>
  <c r="W95" i="1"/>
  <c r="Z94" i="1"/>
  <c r="Y94" i="1"/>
  <c r="X94" i="1"/>
  <c r="W94" i="1"/>
  <c r="Z93" i="1"/>
  <c r="X93" i="1"/>
  <c r="W93" i="1"/>
  <c r="Z92" i="1"/>
  <c r="Y92" i="1"/>
  <c r="X92" i="1"/>
  <c r="W92" i="1"/>
  <c r="Z91" i="1"/>
  <c r="Y91" i="1"/>
  <c r="X91" i="1"/>
  <c r="W91" i="1"/>
  <c r="W90" i="1"/>
  <c r="X89" i="1"/>
  <c r="W89" i="1"/>
  <c r="W88" i="1"/>
  <c r="Y87" i="1"/>
  <c r="W87" i="1"/>
  <c r="W86" i="1"/>
  <c r="Y85" i="1"/>
  <c r="X85" i="1"/>
  <c r="W85" i="1"/>
  <c r="W84" i="1"/>
  <c r="W83" i="1"/>
  <c r="W82" i="1"/>
  <c r="Y81" i="1"/>
  <c r="W81" i="1"/>
  <c r="W80" i="1"/>
  <c r="W79" i="1"/>
  <c r="W78" i="1"/>
  <c r="W77" i="1"/>
  <c r="W76" i="1"/>
  <c r="W75" i="1"/>
  <c r="Y74" i="1"/>
  <c r="X74" i="1"/>
  <c r="W74" i="1"/>
  <c r="W73" i="1"/>
  <c r="Y72" i="1"/>
  <c r="W72" i="1"/>
  <c r="W71" i="1"/>
  <c r="Y70" i="1"/>
  <c r="W70" i="1"/>
  <c r="Y69" i="1"/>
  <c r="X69" i="1"/>
  <c r="W69" i="1"/>
  <c r="W68" i="1"/>
  <c r="W67" i="1"/>
  <c r="W66" i="1"/>
  <c r="W65" i="1"/>
  <c r="Y64" i="1"/>
  <c r="W64" i="1"/>
  <c r="W63" i="1"/>
  <c r="W62" i="1"/>
  <c r="W61" i="1"/>
  <c r="W60" i="1"/>
  <c r="Y59" i="1"/>
  <c r="W59" i="1"/>
  <c r="W58" i="1"/>
  <c r="W57" i="1"/>
  <c r="W56" i="1"/>
  <c r="W55" i="1"/>
  <c r="Y54" i="1"/>
  <c r="W54" i="1"/>
  <c r="Y53" i="1"/>
  <c r="W53" i="1"/>
  <c r="W52" i="1"/>
  <c r="W51" i="1"/>
  <c r="W50" i="1"/>
  <c r="W49" i="1"/>
  <c r="W48" i="1"/>
  <c r="Y47" i="1"/>
  <c r="W47" i="1"/>
  <c r="Y46" i="1"/>
  <c r="X46" i="1"/>
  <c r="W46" i="1"/>
  <c r="Y45" i="1"/>
  <c r="W45" i="1"/>
  <c r="W44" i="1"/>
  <c r="Y43" i="1"/>
  <c r="W43" i="1"/>
  <c r="Y42" i="1"/>
  <c r="W42" i="1"/>
  <c r="Y41" i="1"/>
  <c r="X41" i="1"/>
  <c r="W41" i="1"/>
  <c r="W40" i="1"/>
  <c r="W39" i="1"/>
  <c r="W38" i="1"/>
  <c r="W37" i="1"/>
  <c r="W36" i="1"/>
  <c r="W35" i="1"/>
  <c r="W34" i="1"/>
  <c r="W33" i="1"/>
  <c r="Y32" i="1"/>
  <c r="W32" i="1"/>
  <c r="Y31" i="1"/>
  <c r="W31" i="1"/>
  <c r="Y30" i="1"/>
  <c r="W30" i="1"/>
  <c r="Y29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<sst xmlns="http://schemas.openxmlformats.org/spreadsheetml/2006/main" count="2431" uniqueCount="322">
  <si>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</si>
  <si>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</si>
  <si>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</si>
  <si>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</si>
  <si>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</si>
  <si>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</si>
  <si>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</si>
  <si>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</si>
  <si>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</si>
  <si>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</si>
  <si>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</si>
  <si>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</si>
  <si>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</si>
  <si>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</si>
  <si>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</si>
  <si>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</si>
  <si>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</si>
  <si>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</si>
  <si>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</si>
  <si>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</si>
  <si>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</si>
  <si>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</si>
  <si>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</si>
  <si>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</si>
  <si>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</si>
  <si>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</si>
  <si>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</si>
  <si>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</si>
  <si>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</si>
  <si>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</si>
  <si>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</si>
  <si>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</si>
  <si>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0020042</t>
  </si>
  <si>
    <t>LIP-P</t>
  </si>
  <si>
    <t>Phospholipids, Serum or Plasma</t>
  </si>
  <si>
    <t>x</t>
  </si>
  <si>
    <t>0020159</t>
  </si>
  <si>
    <t>PCHE PHENO</t>
  </si>
  <si>
    <t>Pseudocholinesterase, Dibucaine Inhibition</t>
  </si>
  <si>
    <t>0020167</t>
  </si>
  <si>
    <t>CHE-P</t>
  </si>
  <si>
    <t>Pseudocholinesterase, Total</t>
  </si>
  <si>
    <t>0030002</t>
  </si>
  <si>
    <t>VW MUL PAN</t>
  </si>
  <si>
    <t>von Willebrand Multimeric Panel</t>
  </si>
  <si>
    <t>0030026</t>
  </si>
  <si>
    <t>F8 BETHR</t>
  </si>
  <si>
    <t>Factor VIII Activity with Reflex to Bethesda Quantitative, Factor VIII</t>
  </si>
  <si>
    <t>0030041</t>
  </si>
  <si>
    <t>PROT CF R</t>
  </si>
  <si>
    <t>Protein C, Functional with Reflex to Protein C, Total Antigen</t>
  </si>
  <si>
    <t>0030095</t>
  </si>
  <si>
    <t>F8</t>
  </si>
  <si>
    <t>Factor VIII, Activity</t>
  </si>
  <si>
    <t>0030111</t>
  </si>
  <si>
    <t>PROT C</t>
  </si>
  <si>
    <t>Protein C, Total Antigen</t>
  </si>
  <si>
    <t>0030112</t>
  </si>
  <si>
    <t>PROT S</t>
  </si>
  <si>
    <t>Protein S, Total Antigen</t>
  </si>
  <si>
    <t>0030113</t>
  </si>
  <si>
    <t>Protein C Funct</t>
  </si>
  <si>
    <t>Protein C, Functional</t>
  </si>
  <si>
    <t>0030114</t>
  </si>
  <si>
    <t>PROT S F</t>
  </si>
  <si>
    <t>Protein S, Functional</t>
  </si>
  <si>
    <t>0030116</t>
  </si>
  <si>
    <t>C/S TOTAL</t>
  </si>
  <si>
    <t>Protein C and S Panel, Total, Antigen</t>
  </si>
  <si>
    <t>0030125</t>
  </si>
  <si>
    <t>VW PANEL</t>
  </si>
  <si>
    <t>von Willebrand Panel</t>
  </si>
  <si>
    <t>0030127</t>
  </si>
  <si>
    <t>APC RST</t>
  </si>
  <si>
    <t>APC Resistance Profile</t>
  </si>
  <si>
    <t>0030182</t>
  </si>
  <si>
    <t>C/S PANEL</t>
  </si>
  <si>
    <t>Protein C and S Panel, Functional</t>
  </si>
  <si>
    <t>0030190</t>
  </si>
  <si>
    <t>PLG</t>
  </si>
  <si>
    <t>Plasminogen Activity</t>
  </si>
  <si>
    <t>0030192</t>
  </si>
  <si>
    <t>APC R</t>
  </si>
  <si>
    <t>APC Resistance Profile with Reflex to Factor V Leiden</t>
  </si>
  <si>
    <t>0030250</t>
  </si>
  <si>
    <t>vWF RCF</t>
  </si>
  <si>
    <t>von Willebrand Factor Activity (Ristocetin Cofactor)</t>
  </si>
  <si>
    <t>0030284</t>
  </si>
  <si>
    <t>VW PANEL 2</t>
  </si>
  <si>
    <t>von Willebrand Modified Panel</t>
  </si>
  <si>
    <t>0030285</t>
  </si>
  <si>
    <t>VWF/AG</t>
  </si>
  <si>
    <t>von Willebrand Factor Antigen</t>
  </si>
  <si>
    <t>0050011</t>
  </si>
  <si>
    <t>RPR FTA</t>
  </si>
  <si>
    <t>Rapid Plasma Reagin (RPR) with Reflex to Titer and FTA-ABS</t>
  </si>
  <si>
    <t>0050471</t>
  </si>
  <si>
    <t>RPRT</t>
  </si>
  <si>
    <t>Rapid Plasma Reagin (RPR) with Reflex to Titer</t>
  </si>
  <si>
    <t>0050478</t>
  </si>
  <si>
    <t>RPR PAN</t>
  </si>
  <si>
    <t>Rapid Plasma Reagin (RPR) with Reflex to Titer and TP-PA Confirmation</t>
  </si>
  <si>
    <t>0051076</t>
  </si>
  <si>
    <t>CHAGAS G</t>
  </si>
  <si>
    <t xml:space="preserve">Trypanosoma cruzi IgG, purified antigen
</t>
  </si>
  <si>
    <t>0051684</t>
  </si>
  <si>
    <t>G6PD AFRIC</t>
  </si>
  <si>
    <t>Glucose-6-Phosphate Dehydrogenase (G6PD) 2 Mutations</t>
  </si>
  <si>
    <t>0060043</t>
  </si>
  <si>
    <t>PARVPCR</t>
  </si>
  <si>
    <t>Parvovirus B19 by Qualitative PCR</t>
  </si>
  <si>
    <t>0060841</t>
  </si>
  <si>
    <t>ML TICAR</t>
  </si>
  <si>
    <t>Antibiotic Level, Ticarcillin</t>
  </si>
  <si>
    <t>0060842</t>
  </si>
  <si>
    <t>ML PIP</t>
  </si>
  <si>
    <t>Antibiotic Level, Piperacillin</t>
  </si>
  <si>
    <t>0060843</t>
  </si>
  <si>
    <t>ML NAF</t>
  </si>
  <si>
    <t>Antibiotic Level, Nafcillin</t>
  </si>
  <si>
    <t>0060844</t>
  </si>
  <si>
    <t>ML MERO</t>
  </si>
  <si>
    <t>Antibiotic Level, Meropenem</t>
  </si>
  <si>
    <t>0060845</t>
  </si>
  <si>
    <t>ML AZTREO</t>
  </si>
  <si>
    <t>Antibiotic Level, Aztreonam</t>
  </si>
  <si>
    <t>0070010</t>
  </si>
  <si>
    <t>ACTH</t>
  </si>
  <si>
    <t>Adrenocorticotropic Hormone</t>
  </si>
  <si>
    <t>0070045</t>
  </si>
  <si>
    <t>ESTRA</t>
  </si>
  <si>
    <t>Estradiol (Adult Premenopausal Females or Individuals on Estrogen Hormone Therapy)</t>
  </si>
  <si>
    <t>0070060</t>
  </si>
  <si>
    <t>IGFBP-3</t>
  </si>
  <si>
    <t>Insulin-Like Growth Factor Binding Protein-3 (IGFBP-3)</t>
  </si>
  <si>
    <t>0070172</t>
  </si>
  <si>
    <t>PTHI</t>
  </si>
  <si>
    <t>Parathyroid Hormone, Intact with Calcium</t>
  </si>
  <si>
    <t>0070283</t>
  </si>
  <si>
    <t>STR</t>
  </si>
  <si>
    <t>Soluble Transferrin Receptor (Change effective as of 10/20/25: Refer to 3020070 in the October Hotline)</t>
  </si>
  <si>
    <t>0070346</t>
  </si>
  <si>
    <t>PTH-INT</t>
  </si>
  <si>
    <t>Parathyroid Hormone, Intact</t>
  </si>
  <si>
    <t>0080045</t>
  </si>
  <si>
    <t>B-OH</t>
  </si>
  <si>
    <t>Beta-Hydroxybutyric Acid</t>
  </si>
  <si>
    <t>0080135</t>
  </si>
  <si>
    <t>G6PD</t>
  </si>
  <si>
    <t>Glucose-6-Phosphate Dehydrogenase</t>
  </si>
  <si>
    <t>0081208</t>
  </si>
  <si>
    <t>AFP L3</t>
  </si>
  <si>
    <t>Alpha Fetoprotein, Total and L3 Percent</t>
  </si>
  <si>
    <t>0092281</t>
  </si>
  <si>
    <t>VWF MULTI</t>
  </si>
  <si>
    <t>von Willebrand Factor Multimers</t>
  </si>
  <si>
    <t>0098727</t>
  </si>
  <si>
    <t>ALPHA 2A</t>
  </si>
  <si>
    <t>Alpha-2-Antiplasmin, Activity</t>
  </si>
  <si>
    <t>0098894</t>
  </si>
  <si>
    <t>Protein S Free</t>
  </si>
  <si>
    <t>Protein S Free, Antigen</t>
  </si>
  <si>
    <t>0099165</t>
  </si>
  <si>
    <t>GLUCA</t>
  </si>
  <si>
    <t>Glucagon</t>
  </si>
  <si>
    <t>0099640</t>
  </si>
  <si>
    <t>HALO</t>
  </si>
  <si>
    <t>Haloperidol</t>
  </si>
  <si>
    <t>0099906</t>
  </si>
  <si>
    <t>FLUPHEN</t>
  </si>
  <si>
    <t>Fluphenazine</t>
  </si>
  <si>
    <t>2001491</t>
  </si>
  <si>
    <t>PTH FNA</t>
  </si>
  <si>
    <t>Parathyroid Hormone, Fine Needle Aspiration (FNA)</t>
  </si>
  <si>
    <t>2002269</t>
  </si>
  <si>
    <t>PRS FREE R</t>
  </si>
  <si>
    <t>Protein S, Free Antigen with Reflex to Protein S, Total Antigen</t>
  </si>
  <si>
    <t>2002357</t>
  </si>
  <si>
    <t>JAK2 EX12</t>
  </si>
  <si>
    <t>JAK2 Exon 12 Mutation Analysis by PCR (Change effective as of 10/20/25: Refer to 3020079 in the October Hotline)</t>
  </si>
  <si>
    <t>2002378</t>
  </si>
  <si>
    <t>FISH EOS P</t>
  </si>
  <si>
    <t>Eosinophilia Panel by FISH (Change effective as of 10/20/25: Refer to 3020097 in the October Hotline)</t>
  </si>
  <si>
    <t>2003118</t>
  </si>
  <si>
    <t>QUETIAP</t>
  </si>
  <si>
    <t>Quetiapine, Serum or Plasma</t>
  </si>
  <si>
    <t>2003220</t>
  </si>
  <si>
    <t>FAC 13 MUT</t>
  </si>
  <si>
    <t>Factor XIII (F13A1) V34L Variant</t>
  </si>
  <si>
    <t>2003386</t>
  </si>
  <si>
    <t>PROT C/S R</t>
  </si>
  <si>
    <t>Protein C, Functional with Reflex to Protein C, Total and Protein S, Free with Reflex to Protein S, Total</t>
  </si>
  <si>
    <t>2003387</t>
  </si>
  <si>
    <t>VW PANEL R</t>
  </si>
  <si>
    <t>von Willebrand Panel with Reflex to von Willebrand Multimeric Analysis</t>
  </si>
  <si>
    <t>2004886</t>
  </si>
  <si>
    <t>ML CEFTAZ</t>
  </si>
  <si>
    <t>Antibiotic Level, Ceftazidime</t>
  </si>
  <si>
    <t>2005506</t>
  </si>
  <si>
    <t>TVAG AMD</t>
  </si>
  <si>
    <t>Trichomonas vaginalis by Transcription-Mediated Amplification (TMA)</t>
  </si>
  <si>
    <t>2006182</t>
  </si>
  <si>
    <t>F13 A</t>
  </si>
  <si>
    <t>Factor XIII Activity</t>
  </si>
  <si>
    <t>2006258</t>
  </si>
  <si>
    <t>STD PANEL1</t>
  </si>
  <si>
    <t>Sexually Transmitted Disease Panel 1 by Transcription-Mediated Amplification</t>
  </si>
  <si>
    <t>2006491</t>
  </si>
  <si>
    <t>FDP PLASMA</t>
  </si>
  <si>
    <t>Fibrin/Fibrinogen Degradation Split Products, Plasma</t>
  </si>
  <si>
    <t>2006550</t>
  </si>
  <si>
    <t>THYROG MS</t>
  </si>
  <si>
    <t xml:space="preserve">Thyroglobulin by LC-MS/MS, Serum or Plasma
</t>
  </si>
  <si>
    <t>2007132</t>
  </si>
  <si>
    <t>BRAF HCL</t>
  </si>
  <si>
    <t>BRAF V600E Mutation Detection in Hairy Cell Leukemia by Real-Time PCR, Quantitative</t>
  </si>
  <si>
    <t>2007443</t>
  </si>
  <si>
    <t>RPR REV</t>
  </si>
  <si>
    <t>Rapid Plasma Reagin (RPR) with Reflex to RPR Titer or T. pallidum Antibody by Particle Agglutination </t>
  </si>
  <si>
    <t>2007473</t>
  </si>
  <si>
    <t>ADENOPCR</t>
  </si>
  <si>
    <t>Adenovirus by Qualitative PCR</t>
  </si>
  <si>
    <t>2007945</t>
  </si>
  <si>
    <t>ARIPIPRAZO</t>
  </si>
  <si>
    <t>Aripiprazole and Metabolite, Serum or Plasma</t>
  </si>
  <si>
    <t>2008460</t>
  </si>
  <si>
    <t>RBC BAND3</t>
  </si>
  <si>
    <t>RBC Band 3 Protein Reduction in Hereditary Spherocytosis</t>
  </si>
  <si>
    <t>2009418</t>
  </si>
  <si>
    <t>HISTOGM U</t>
  </si>
  <si>
    <t>Histoplasma Galactomannan Antigen Quantitative by EIA, Urine</t>
  </si>
  <si>
    <t>2013070</t>
  </si>
  <si>
    <t>PGE</t>
  </si>
  <si>
    <t>Platelet Surface Glycoprotein Expression (PGE) by Flow Cytometry, Whole Blood</t>
  </si>
  <si>
    <t>2013433</t>
  </si>
  <si>
    <t>CLOZAP SP</t>
  </si>
  <si>
    <t>Clozapine and Metabolites, Serum or Plasma, Quantitative</t>
  </si>
  <si>
    <t>3000724</t>
  </si>
  <si>
    <t>B-ALL MRD</t>
  </si>
  <si>
    <t>B-Lymphoblastic Leukemia (B-ALL) Minimum Residual Disease Detection by Flow Cytometry</t>
  </si>
  <si>
    <t>3001255</t>
  </si>
  <si>
    <t>14-3-3 TAU</t>
  </si>
  <si>
    <t>Prion Markers (CJD), CSF (Change effective as of 10/20/25: Refer to 3019310 in the October Hotline)</t>
  </si>
  <si>
    <t>3002069</t>
  </si>
  <si>
    <t>MM MRD</t>
  </si>
  <si>
    <t>Multiple Myeloma Minimum Residual Disease by Flow Cytometry</t>
  </si>
  <si>
    <t>3002343</t>
  </si>
  <si>
    <t>CHROM F8</t>
  </si>
  <si>
    <t>Chromogenic Factor VIII, Activity</t>
  </si>
  <si>
    <t>3002638</t>
  </si>
  <si>
    <t>COVID19NAA</t>
  </si>
  <si>
    <t>SARS-CoV-2 (COVID-19) by NAA</t>
  </si>
  <si>
    <t>3004071</t>
  </si>
  <si>
    <t>VWF GPIBM</t>
  </si>
  <si>
    <t>von Willebrand Factor (VWF) GPIbM Activity (Change effective as of 10/20/25: Refer to 3019671 in the October Hotline)</t>
  </si>
  <si>
    <t>3004090</t>
  </si>
  <si>
    <t>APIX</t>
  </si>
  <si>
    <t>Apixaban Level</t>
  </si>
  <si>
    <t>3004094</t>
  </si>
  <si>
    <t>RIVAROX</t>
  </si>
  <si>
    <t>Rivaroxaban Level</t>
  </si>
  <si>
    <t>3004308</t>
  </si>
  <si>
    <t>MLH1 PCR</t>
  </si>
  <si>
    <t>MLH1 Promoter Methylation</t>
  </si>
  <si>
    <t>3005874</t>
  </si>
  <si>
    <t>KRA QQQ CD</t>
  </si>
  <si>
    <t xml:space="preserve">Kratom, Umbilical Cord, Qualitative 
</t>
  </si>
  <si>
    <t>3006247</t>
  </si>
  <si>
    <t>AS-PWS DD</t>
  </si>
  <si>
    <t xml:space="preserve">Angelman Syndrome and Prader-Willi Syndrome by Methylation-Specific MLPA
</t>
  </si>
  <si>
    <t>3006343</t>
  </si>
  <si>
    <t>PRENAT HEP</t>
  </si>
  <si>
    <t>Prenatal Hepatitis Panel (Change effective as of 10/20/25: Refer to 3019856)</t>
  </si>
  <si>
    <t>3016840</t>
  </si>
  <si>
    <t>PV REFLEX</t>
  </si>
  <si>
    <t xml:space="preserve">JAK2 (V617F) Mutation by ddPCR, Qualitative With Reflex to JAK2 Exon 12-Mutation Analysis by PCR
</t>
  </si>
  <si>
    <t>3016866</t>
  </si>
  <si>
    <t>CORT S TMS</t>
  </si>
  <si>
    <t>Cortisol by LC-MS/MS, Salivary</t>
  </si>
  <si>
    <t>3019126</t>
  </si>
  <si>
    <t>11Q FISH</t>
  </si>
  <si>
    <t xml:space="preserve">11Q Aberrations by FISH
</t>
  </si>
  <si>
    <t>3019135</t>
  </si>
  <si>
    <t>HGBCL RFLX</t>
  </si>
  <si>
    <t xml:space="preserve">High-Grade B-Cell Lymphoma Reflex Panel by FISH, Tissue
</t>
  </si>
  <si>
    <t>3019310</t>
  </si>
  <si>
    <t>PRION</t>
  </si>
  <si>
    <t>Prion Markers (CJD) in CSF</t>
  </si>
  <si>
    <t>3019671</t>
  </si>
  <si>
    <t>VWF_GPIBM</t>
  </si>
  <si>
    <t>von Willebrand Factor (VWF) GPIbM Activity</t>
  </si>
  <si>
    <t>3019803</t>
  </si>
  <si>
    <t>AS-PWSDDFE</t>
  </si>
  <si>
    <t>Angelman Syndrome and Prader-Willi Syndrome by Methylation-Specific MLPA, Fetal</t>
  </si>
  <si>
    <t>3019856</t>
  </si>
  <si>
    <t>VPRENATHEP</t>
  </si>
  <si>
    <t>Viral Hepatitis Prenatal Panel</t>
  </si>
  <si>
    <t>3019882</t>
  </si>
  <si>
    <t>STR DON PR</t>
  </si>
  <si>
    <t>Chimerism, Donor, Pretransplant Process and Hold</t>
  </si>
  <si>
    <t>3019908</t>
  </si>
  <si>
    <t>HENS G R</t>
  </si>
  <si>
    <t>Bartonella henselae Antibody, IgG With Reflex to Endpoint Titer</t>
  </si>
  <si>
    <t>3019937</t>
  </si>
  <si>
    <t>HD PCR FE</t>
  </si>
  <si>
    <t>Huntington Disease (HD) CAG Repeat Expansion, Fetal</t>
  </si>
  <si>
    <t>3020058</t>
  </si>
  <si>
    <t>CHAGAS PAN</t>
  </si>
  <si>
    <t>Trypanosoma cruzi Antibody, IgG Panel</t>
  </si>
  <si>
    <t>3020065</t>
  </si>
  <si>
    <t>QUINT G R</t>
  </si>
  <si>
    <t>Bartonella quintana Antibody, IgG With Reflex to Endpoint Titer</t>
  </si>
  <si>
    <t>3020070</t>
  </si>
  <si>
    <t>STFR</t>
  </si>
  <si>
    <t xml:space="preserve">Soluble Transferrin Receptor, Serum or Plasma
</t>
  </si>
  <si>
    <t>3020079</t>
  </si>
  <si>
    <t>JAK2EX12</t>
  </si>
  <si>
    <t>JAK2 Exon 12-Mutation Analysis by PCR</t>
  </si>
  <si>
    <t>3020097</t>
  </si>
  <si>
    <t>FISH EOSP</t>
  </si>
  <si>
    <t>Eosinophilia Panel by FISH</t>
  </si>
  <si>
    <t>Effective as of October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</si>
</sst>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5"/>
  <sheetViews>
    <sheetView showGridLines="0" tabSelected="1" workbookViewId="0">
      <pane ySplit="3" topLeftCell="A4" activePane="bottomLeft" state="frozen"/>
      <selection pane="bottomLeft" activeCell="AF101" sqref="AF10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321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HYPERLINK("http://www.aruplab.com/Testing-Information/resources/HotLines/HotLineDocs/Oct2025QHL/0020042.pdf","H")</f>
        <v>H</v>
      </c>
      <c r="X9" s="7" t="s">
        <v>0</v>
      </c>
      <c r="Y9" s="7" t="s">
        <v>0</v>
      </c>
      <c r="Z9" s="7" t="s">
        <v>0</v>
      </c>
      <c r="AA9" s="8">
        <v>45950</v>
      </c>
    </row>
    <row r="10" spans="1:27" ht="3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HYPERLINK("http://www.aruplab.com/Testing-Information/resources/HotLines/HotLineDocs/Oct2025QHL/0020159.pdf","H")</f>
        <v>H</v>
      </c>
      <c r="X10" s="7" t="s">
        <v>0</v>
      </c>
      <c r="Y10" s="7" t="s">
        <v>0</v>
      </c>
      <c r="Z10" s="7" t="s">
        <v>0</v>
      </c>
      <c r="AA10" s="8">
        <v>45950</v>
      </c>
    </row>
    <row r="11" spans="1:27" ht="3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35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HYPERLINK("http://www.aruplab.com/Testing-Information/resources/HotLines/HotLineDocs/Oct2025QHL/0020167.pdf","H")</f>
        <v>H</v>
      </c>
      <c r="X11" s="7" t="s">
        <v>0</v>
      </c>
      <c r="Y11" s="7" t="s">
        <v>0</v>
      </c>
      <c r="Z11" s="7" t="s">
        <v>0</v>
      </c>
      <c r="AA11" s="8">
        <v>45950</v>
      </c>
    </row>
    <row r="12" spans="1:27" ht="3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HYPERLINK("http://www.aruplab.com/Testing-Information/resources/HotLines/HotLineDocs/Oct2025QHL/0030002.pdf","H")</f>
        <v>H</v>
      </c>
      <c r="X12" s="7" t="s">
        <v>0</v>
      </c>
      <c r="Y12" s="7" t="s">
        <v>0</v>
      </c>
      <c r="Z12" s="7" t="s">
        <v>0</v>
      </c>
      <c r="AA12" s="8">
        <v>45950</v>
      </c>
    </row>
    <row r="13" spans="1:27" ht="7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HYPERLINK("http://www.aruplab.com/Testing-Information/resources/HotLines/HotLineDocs/Oct2025QHL/0030026.pdf","H")</f>
        <v>H</v>
      </c>
      <c r="X13" s="7" t="s">
        <v>0</v>
      </c>
      <c r="Y13" s="7" t="s">
        <v>0</v>
      </c>
      <c r="Z13" s="7" t="s">
        <v>0</v>
      </c>
      <c r="AA13" s="8">
        <v>45950</v>
      </c>
    </row>
    <row r="14" spans="1:27" ht="45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HYPERLINK("http://www.aruplab.com/Testing-Information/resources/HotLines/HotLineDocs/Oct2025QHL/0030041.pdf","H")</f>
        <v>H</v>
      </c>
      <c r="X14" s="7" t="s">
        <v>0</v>
      </c>
      <c r="Y14" s="7" t="s">
        <v>0</v>
      </c>
      <c r="Z14" s="7" t="s">
        <v>0</v>
      </c>
      <c r="AA14" s="8">
        <v>45950</v>
      </c>
    </row>
    <row r="15" spans="1:27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HYPERLINK("http://www.aruplab.com/Testing-Information/resources/HotLines/HotLineDocs/Oct2025QHL/0030095.pdf","H")</f>
        <v>H</v>
      </c>
      <c r="X15" s="7" t="s">
        <v>0</v>
      </c>
      <c r="Y15" s="7" t="s">
        <v>0</v>
      </c>
      <c r="Z15" s="7" t="s">
        <v>0</v>
      </c>
      <c r="AA15" s="8">
        <v>45950</v>
      </c>
    </row>
    <row r="16" spans="1:27" ht="30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35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16" t="str">
        <f>HYPERLINK("http://www.aruplab.com/Testing-Information/resources/HotLines/HotLineDocs/Oct2025QHL/0030111.pdf","H")</f>
        <v>H</v>
      </c>
      <c r="X16" s="7" t="s">
        <v>0</v>
      </c>
      <c r="Y16" s="7" t="s">
        <v>0</v>
      </c>
      <c r="Z16" s="7" t="s">
        <v>0</v>
      </c>
      <c r="AA16" s="8">
        <v>45950</v>
      </c>
    </row>
    <row r="17" spans="1:27" ht="3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HYPERLINK("http://www.aruplab.com/Testing-Information/resources/HotLines/HotLineDocs/Oct2025QHL/0030112.pdf","H")</f>
        <v>H</v>
      </c>
      <c r="X17" s="7" t="s">
        <v>0</v>
      </c>
      <c r="Y17" s="7" t="s">
        <v>0</v>
      </c>
      <c r="Z17" s="7" t="s">
        <v>0</v>
      </c>
      <c r="AA17" s="8">
        <v>45950</v>
      </c>
    </row>
    <row r="18" spans="1:27" ht="30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HYPERLINK("http://www.aruplab.com/Testing-Information/resources/HotLines/HotLineDocs/Oct2025QHL/0030113.pdf","H")</f>
        <v>H</v>
      </c>
      <c r="X18" s="7" t="s">
        <v>0</v>
      </c>
      <c r="Y18" s="7" t="s">
        <v>0</v>
      </c>
      <c r="Z18" s="7" t="s">
        <v>0</v>
      </c>
      <c r="AA18" s="8">
        <v>45950</v>
      </c>
    </row>
    <row r="19" spans="1:27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HYPERLINK("http://www.aruplab.com/Testing-Information/resources/HotLines/HotLineDocs/Oct2025QHL/0030114.pdf","H")</f>
        <v>H</v>
      </c>
      <c r="X19" s="7" t="s">
        <v>0</v>
      </c>
      <c r="Y19" s="7" t="s">
        <v>0</v>
      </c>
      <c r="Z19" s="7" t="s">
        <v>0</v>
      </c>
      <c r="AA19" s="8">
        <v>45950</v>
      </c>
    </row>
    <row r="20" spans="1:27" ht="30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35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HYPERLINK("http://www.aruplab.com/Testing-Information/resources/HotLines/HotLineDocs/Oct2025QHL/0030116.pdf","H")</f>
        <v>H</v>
      </c>
      <c r="X20" s="7" t="s">
        <v>0</v>
      </c>
      <c r="Y20" s="7" t="s">
        <v>0</v>
      </c>
      <c r="Z20" s="7" t="s">
        <v>0</v>
      </c>
      <c r="AA20" s="8">
        <v>45950</v>
      </c>
    </row>
    <row r="21" spans="1:27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HYPERLINK("http://www.aruplab.com/Testing-Information/resources/HotLines/HotLineDocs/Oct2025QHL/0030125.pdf","H")</f>
        <v>H</v>
      </c>
      <c r="X21" s="7" t="s">
        <v>0</v>
      </c>
      <c r="Y21" s="7" t="s">
        <v>0</v>
      </c>
      <c r="Z21" s="7" t="s">
        <v>0</v>
      </c>
      <c r="AA21" s="8">
        <v>45950</v>
      </c>
    </row>
    <row r="22" spans="1:27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35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HYPERLINK("http://www.aruplab.com/Testing-Information/resources/HotLines/HotLineDocs/Oct2025QHL/0030127.pdf","H")</f>
        <v>H</v>
      </c>
      <c r="X22" s="7" t="s">
        <v>0</v>
      </c>
      <c r="Y22" s="7" t="s">
        <v>0</v>
      </c>
      <c r="Z22" s="7" t="s">
        <v>0</v>
      </c>
      <c r="AA22" s="8">
        <v>45950</v>
      </c>
    </row>
    <row r="23" spans="1:27" ht="30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HYPERLINK("http://www.aruplab.com/Testing-Information/resources/HotLines/HotLineDocs/Oct2025QHL/0030182.pdf","H")</f>
        <v>H</v>
      </c>
      <c r="X23" s="7" t="s">
        <v>0</v>
      </c>
      <c r="Y23" s="7" t="s">
        <v>0</v>
      </c>
      <c r="Z23" s="7" t="s">
        <v>0</v>
      </c>
      <c r="AA23" s="8">
        <v>45950</v>
      </c>
    </row>
    <row r="24" spans="1:27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HYPERLINK("http://www.aruplab.com/Testing-Information/resources/HotLines/HotLineDocs/Oct2025QHL/0030190.pdf","H")</f>
        <v>H</v>
      </c>
      <c r="X24" s="7" t="s">
        <v>0</v>
      </c>
      <c r="Y24" s="7" t="s">
        <v>0</v>
      </c>
      <c r="Z24" s="7" t="s">
        <v>0</v>
      </c>
      <c r="AA24" s="8">
        <v>45950</v>
      </c>
    </row>
    <row r="25" spans="1:27" ht="45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HYPERLINK("http://www.aruplab.com/Testing-Information/resources/HotLines/HotLineDocs/Oct2025QHL/0030192.pdf","H")</f>
        <v>H</v>
      </c>
      <c r="X25" s="7" t="s">
        <v>0</v>
      </c>
      <c r="Y25" s="7" t="s">
        <v>0</v>
      </c>
      <c r="Z25" s="7" t="s">
        <v>0</v>
      </c>
      <c r="AA25" s="8">
        <v>45950</v>
      </c>
    </row>
    <row r="26" spans="1:27" ht="45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HYPERLINK("http://www.aruplab.com/Testing-Information/resources/HotLines/HotLineDocs/Oct2025QHL/0030250.pdf","H")</f>
        <v>H</v>
      </c>
      <c r="X26" s="7" t="s">
        <v>0</v>
      </c>
      <c r="Y26" s="7" t="s">
        <v>0</v>
      </c>
      <c r="Z26" s="7" t="s">
        <v>0</v>
      </c>
      <c r="AA26" s="8">
        <v>45950</v>
      </c>
    </row>
    <row r="27" spans="1:27" ht="30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HYPERLINK("http://www.aruplab.com/Testing-Information/resources/HotLines/HotLineDocs/Oct2025QHL/0030284.pdf","H")</f>
        <v>H</v>
      </c>
      <c r="X27" s="7" t="s">
        <v>0</v>
      </c>
      <c r="Y27" s="7" t="s">
        <v>0</v>
      </c>
      <c r="Z27" s="7" t="s">
        <v>0</v>
      </c>
      <c r="AA27" s="8">
        <v>45950</v>
      </c>
    </row>
    <row r="28" spans="1:27" ht="3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35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HYPERLINK("http://www.aruplab.com/Testing-Information/resources/HotLines/HotLineDocs/Oct2025QHL/0030285.pdf","H")</f>
        <v>H</v>
      </c>
      <c r="X28" s="7" t="s">
        <v>0</v>
      </c>
      <c r="Y28" s="7" t="s">
        <v>0</v>
      </c>
      <c r="Z28" s="7" t="s">
        <v>0</v>
      </c>
      <c r="AA28" s="8">
        <v>45950</v>
      </c>
    </row>
    <row r="29" spans="1:27" ht="45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35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35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HYPERLINK("http://www.aruplab.com/Testing-Information/resources/HotLines/HotLineDocs/Oct2025QHL/0050011.pdf","H")</f>
        <v>H</v>
      </c>
      <c r="X29" s="7" t="s">
        <v>0</v>
      </c>
      <c r="Y29" s="16" t="str">
        <f>HYPERLINK("http://www.aruplab.com/Testing-Information/resources/HotLines/Sample_Reports/Oct2025QHL/0050011_Rapid Plasma Reagin (RPR) with Reflex to Titer and FTA-ABS_RPR FTA.pdf","E")</f>
        <v>E</v>
      </c>
      <c r="Z29" s="7" t="s">
        <v>0</v>
      </c>
      <c r="AA29" s="8">
        <v>45950</v>
      </c>
    </row>
    <row r="30" spans="1:27" ht="45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35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HYPERLINK("http://www.aruplab.com/Testing-Information/resources/HotLines/HotLineDocs/Oct2025QHL/0050471.pdf","H")</f>
        <v>H</v>
      </c>
      <c r="X30" s="7" t="s">
        <v>0</v>
      </c>
      <c r="Y30" s="16" t="str">
        <f>HYPERLINK("http://www.aruplab.com/Testing-Information/resources/HotLines/Sample_Reports/Oct2025QHL/0050471_Rapid Plasma Reagin (RPR) with Reflex to Titer_RPRT.pdf","E")</f>
        <v>E</v>
      </c>
      <c r="Z30" s="7" t="s">
        <v>0</v>
      </c>
      <c r="AA30" s="8">
        <v>45950</v>
      </c>
    </row>
    <row r="31" spans="1:27" ht="60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35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HYPERLINK("http://www.aruplab.com/Testing-Information/resources/HotLines/HotLineDocs/Oct2025QHL/0050478.pdf","H")</f>
        <v>H</v>
      </c>
      <c r="X31" s="7" t="s">
        <v>0</v>
      </c>
      <c r="Y31" s="16" t="str">
        <f>HYPERLINK("http://www.aruplab.com/Testing-Information/resources/HotLines/Sample_Reports/Oct2025QHL/0050478_Rapid Plasma Reagin (RPR) with Reflex to Titer and TP-PA Confirmation_RPR PAN.pdf","E")</f>
        <v>E</v>
      </c>
      <c r="Z31" s="7" t="s">
        <v>0</v>
      </c>
      <c r="AA31" s="8">
        <v>45950</v>
      </c>
    </row>
    <row r="32" spans="1:27" ht="45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35</v>
      </c>
      <c r="F32" s="7" t="s">
        <v>0</v>
      </c>
      <c r="G32" s="7" t="s">
        <v>0</v>
      </c>
      <c r="H32" s="7" t="s">
        <v>35</v>
      </c>
      <c r="I32" s="7" t="s">
        <v>35</v>
      </c>
      <c r="J32" s="7" t="s">
        <v>35</v>
      </c>
      <c r="K32" s="7" t="s">
        <v>0</v>
      </c>
      <c r="L32" s="7" t="s">
        <v>35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HYPERLINK("http://www.aruplab.com/Testing-Information/resources/HotLines/HotLineDocs/Oct2025QHL/0051076.pdf","H")</f>
        <v>H</v>
      </c>
      <c r="X32" s="7" t="s">
        <v>0</v>
      </c>
      <c r="Y32" s="16" t="str">
        <f>HYPERLINK("http://www.aruplab.com/Testing-Information/resources/HotLines/Sample_Reports/Oct2025QHL/0051076_Trypanosoma cruzi IgG, purified antigen_CHAGAS G.pdf","E")</f>
        <v>E</v>
      </c>
      <c r="Z32" s="7" t="s">
        <v>0</v>
      </c>
      <c r="AA32" s="8">
        <v>45950</v>
      </c>
    </row>
    <row r="33" spans="1:27" ht="45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0</v>
      </c>
      <c r="H33" s="7" t="s">
        <v>35</v>
      </c>
      <c r="I33" s="7" t="s">
        <v>0</v>
      </c>
      <c r="J33" s="7" t="s">
        <v>35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HYPERLINK("http://www.aruplab.com/Testing-Information/resources/HotLines/HotLineDocs/Oct2025QHL/0051684.pdf","H")</f>
        <v>H</v>
      </c>
      <c r="X33" s="7" t="s">
        <v>0</v>
      </c>
      <c r="Y33" s="7" t="s">
        <v>0</v>
      </c>
      <c r="Z33" s="7" t="s">
        <v>0</v>
      </c>
      <c r="AA33" s="8">
        <v>45950</v>
      </c>
    </row>
    <row r="34" spans="1:27" ht="30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35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HYPERLINK("http://www.aruplab.com/Testing-Information/resources/HotLines/HotLineDocs/Oct2025QHL/0060043.pdf","H")</f>
        <v>H</v>
      </c>
      <c r="X34" s="7" t="s">
        <v>0</v>
      </c>
      <c r="Y34" s="7" t="s">
        <v>0</v>
      </c>
      <c r="Z34" s="7" t="s">
        <v>0</v>
      </c>
      <c r="AA34" s="8">
        <v>45950</v>
      </c>
    </row>
    <row r="35" spans="1:27" ht="30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35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HYPERLINK("http://www.aruplab.com/Testing-Information/resources/HotLines/HotLineDocs/Oct2025QHL/0060841.pdf","H")</f>
        <v>H</v>
      </c>
      <c r="X35" s="7" t="s">
        <v>0</v>
      </c>
      <c r="Y35" s="7" t="s">
        <v>0</v>
      </c>
      <c r="Z35" s="7" t="s">
        <v>0</v>
      </c>
      <c r="AA35" s="8">
        <v>45950</v>
      </c>
    </row>
    <row r="36" spans="1:27" ht="30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HYPERLINK("http://www.aruplab.com/Testing-Information/resources/HotLines/HotLineDocs/Oct2025QHL/0060842.pdf","H")</f>
        <v>H</v>
      </c>
      <c r="X36" s="7" t="s">
        <v>0</v>
      </c>
      <c r="Y36" s="7" t="s">
        <v>0</v>
      </c>
      <c r="Z36" s="7" t="s">
        <v>0</v>
      </c>
      <c r="AA36" s="8">
        <v>45950</v>
      </c>
    </row>
    <row r="37" spans="1:27" ht="30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HYPERLINK("http://www.aruplab.com/Testing-Information/resources/HotLines/HotLineDocs/Oct2025QHL/0060843.pdf","H")</f>
        <v>H</v>
      </c>
      <c r="X37" s="7" t="s">
        <v>0</v>
      </c>
      <c r="Y37" s="7" t="s">
        <v>0</v>
      </c>
      <c r="Z37" s="7" t="s">
        <v>0</v>
      </c>
      <c r="AA37" s="8">
        <v>45950</v>
      </c>
    </row>
    <row r="38" spans="1:27" ht="30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HYPERLINK("http://www.aruplab.com/Testing-Information/resources/HotLines/HotLineDocs/Oct2025QHL/0060844.pdf","H")</f>
        <v>H</v>
      </c>
      <c r="X38" s="7" t="s">
        <v>0</v>
      </c>
      <c r="Y38" s="7" t="s">
        <v>0</v>
      </c>
      <c r="Z38" s="7" t="s">
        <v>0</v>
      </c>
      <c r="AA38" s="8">
        <v>45950</v>
      </c>
    </row>
    <row r="39" spans="1:27" ht="30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35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HYPERLINK("http://www.aruplab.com/Testing-Information/resources/HotLines/HotLineDocs/Oct2025QHL/0060845.pdf","H")</f>
        <v>H</v>
      </c>
      <c r="X39" s="7" t="s">
        <v>0</v>
      </c>
      <c r="Y39" s="7" t="s">
        <v>0</v>
      </c>
      <c r="Z39" s="7" t="s">
        <v>0</v>
      </c>
      <c r="AA39" s="8">
        <v>45950</v>
      </c>
    </row>
    <row r="40" spans="1:27" ht="30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HYPERLINK("http://www.aruplab.com/Testing-Information/resources/HotLines/HotLineDocs/Oct2025QHL/0070010.pdf","H")</f>
        <v>H</v>
      </c>
      <c r="X40" s="7" t="s">
        <v>0</v>
      </c>
      <c r="Y40" s="7" t="s">
        <v>0</v>
      </c>
      <c r="Z40" s="7" t="s">
        <v>0</v>
      </c>
      <c r="AA40" s="8">
        <v>45950</v>
      </c>
    </row>
    <row r="41" spans="1:27" ht="75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35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35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HYPERLINK("http://www.aruplab.com/Testing-Information/resources/HotLines/HotLineDocs/Oct2025QHL/0070045.pdf","H")</f>
        <v>H</v>
      </c>
      <c r="X41" s="16" t="str">
        <f>HYPERLINK("http://www.aruplab.com/Testing-Information/resources/HotLines/TDMix/Oct2025QHL/0070045.xlsx","T")</f>
        <v>T</v>
      </c>
      <c r="Y41" s="16" t="str">
        <f>HYPERLINK("http://www.aruplab.com/Testing-Information/resources/HotLines/Sample_Reports/Oct2025QHL/0070045_Estradiol Adult Premenopausal Females or Individuals on Estrogen Hormone Therapy_ESTRA.pdf","E")</f>
        <v>E</v>
      </c>
      <c r="Z41" s="7" t="s">
        <v>0</v>
      </c>
      <c r="AA41" s="8">
        <v>45950</v>
      </c>
    </row>
    <row r="42" spans="1:27" ht="45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35</v>
      </c>
      <c r="K42" s="7" t="s">
        <v>35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HYPERLINK("http://www.aruplab.com/Testing-Information/resources/HotLines/HotLineDocs/Oct2025QHL/0070060.pdf","H")</f>
        <v>H</v>
      </c>
      <c r="X42" s="7" t="s">
        <v>0</v>
      </c>
      <c r="Y42" s="16" t="str">
        <f>HYPERLINK("http://www.aruplab.com/Testing-Information/resources/HotLines/Sample_Reports/Oct2025QHL/0070060_Insulin-Like Growth Factor Binding Protein-3_IGFBP-3.pdf","E")</f>
        <v>E</v>
      </c>
      <c r="Z42" s="7" t="s">
        <v>0</v>
      </c>
      <c r="AA42" s="8">
        <v>45950</v>
      </c>
    </row>
    <row r="43" spans="1:27" ht="3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0</v>
      </c>
      <c r="I43" s="7" t="s">
        <v>0</v>
      </c>
      <c r="J43" s="7" t="s">
        <v>35</v>
      </c>
      <c r="K43" s="7" t="s">
        <v>35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HYPERLINK("http://www.aruplab.com/Testing-Information/resources/HotLines/HotLineDocs/Oct2025QHL/0070172.pdf","H")</f>
        <v>H</v>
      </c>
      <c r="X43" s="7" t="s">
        <v>0</v>
      </c>
      <c r="Y43" s="16" t="str">
        <f>HYPERLINK("http://www.aruplab.com/Testing-Information/resources/HotLines/Sample_Reports/Oct2025QHL/0070172_Parathyroid Hormone, Intact with Calcium_PTHI.pdf","E")</f>
        <v>E</v>
      </c>
      <c r="Z43" s="7" t="s">
        <v>0</v>
      </c>
      <c r="AA43" s="8">
        <v>45950</v>
      </c>
    </row>
    <row r="44" spans="1:27" ht="9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35</v>
      </c>
      <c r="V44" s="7" t="s">
        <v>0</v>
      </c>
      <c r="W44" s="16" t="str">
        <f>HYPERLINK("http://www.aruplab.com/Testing-Information/resources/HotLines/HotLineDocs/Oct2025QHL/2025.09.05 Oct Quarterly Hotline Inactivations.pdf","H")</f>
        <v>H</v>
      </c>
      <c r="X44" s="7" t="s">
        <v>0</v>
      </c>
      <c r="Y44" s="7" t="s">
        <v>0</v>
      </c>
      <c r="Z44" s="7" t="s">
        <v>0</v>
      </c>
      <c r="AA44" s="8">
        <v>45950</v>
      </c>
    </row>
    <row r="45" spans="1:27" ht="30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0</v>
      </c>
      <c r="J45" s="7" t="s">
        <v>35</v>
      </c>
      <c r="K45" s="7" t="s">
        <v>35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HYPERLINK("http://www.aruplab.com/Testing-Information/resources/HotLines/HotLineDocs/Oct2025QHL/0070346.pdf","H")</f>
        <v>H</v>
      </c>
      <c r="X45" s="7" t="s">
        <v>0</v>
      </c>
      <c r="Y45" s="16" t="str">
        <f>HYPERLINK("http://www.aruplab.com/Testing-Information/resources/HotLines/Sample_Reports/Oct2025QHL/0070346_Parathyroid Hormone, Intact_PTH-INT.pdf","E")</f>
        <v>E</v>
      </c>
      <c r="Z45" s="7" t="s">
        <v>0</v>
      </c>
      <c r="AA45" s="8">
        <v>45950</v>
      </c>
    </row>
    <row r="46" spans="1:27" ht="30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0</v>
      </c>
      <c r="I46" s="7" t="s">
        <v>0</v>
      </c>
      <c r="J46" s="7" t="s">
        <v>0</v>
      </c>
      <c r="K46" s="7" t="s">
        <v>35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35</v>
      </c>
      <c r="R46" s="7" t="s">
        <v>35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HYPERLINK("http://www.aruplab.com/Testing-Information/resources/HotLines/HotLineDocs/Oct2025QHL/0080045.pdf","H")</f>
        <v>H</v>
      </c>
      <c r="X46" s="16" t="str">
        <f>HYPERLINK("http://www.aruplab.com/Testing-Information/resources/HotLines/TDMix/Oct2025QHL/0080045.xlsx","T")</f>
        <v>T</v>
      </c>
      <c r="Y46" s="16" t="str">
        <f>HYPERLINK("http://www.aruplab.com/Testing-Information/resources/HotLines/Sample_Reports/Oct2025QHL/0080045_Beta-Hydroxybutyric Acid_B-OH.pdf","E")</f>
        <v>E</v>
      </c>
      <c r="Z46" s="7" t="s">
        <v>0</v>
      </c>
      <c r="AA46" s="8">
        <v>45950</v>
      </c>
    </row>
    <row r="47" spans="1:27" ht="30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35</v>
      </c>
      <c r="G47" s="7" t="s">
        <v>0</v>
      </c>
      <c r="H47" s="7" t="s">
        <v>0</v>
      </c>
      <c r="I47" s="7" t="s">
        <v>0</v>
      </c>
      <c r="J47" s="7" t="s">
        <v>35</v>
      </c>
      <c r="K47" s="7" t="s">
        <v>35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HYPERLINK("http://www.aruplab.com/Testing-Information/resources/HotLines/HotLineDocs/Oct2025QHL/0080135.pdf","H")</f>
        <v>H</v>
      </c>
      <c r="X47" s="7" t="s">
        <v>0</v>
      </c>
      <c r="Y47" s="16" t="str">
        <f>HYPERLINK("http://www.aruplab.com/Testing-Information/resources/HotLines/Sample_Reports/Oct2025QHL/0080135_Glucose-6-Phosphate Dehydrogenase_G6PD.pdf","E")</f>
        <v>E</v>
      </c>
      <c r="Z47" s="7" t="s">
        <v>0</v>
      </c>
      <c r="AA47" s="8">
        <v>45950</v>
      </c>
    </row>
    <row r="48" spans="1:27" ht="30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35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HYPERLINK("http://www.aruplab.com/Testing-Information/resources/HotLines/HotLineDocs/Oct2025QHL/0081208.pdf","H")</f>
        <v>H</v>
      </c>
      <c r="X48" s="7" t="s">
        <v>0</v>
      </c>
      <c r="Y48" s="7" t="s">
        <v>0</v>
      </c>
      <c r="Z48" s="7" t="s">
        <v>0</v>
      </c>
      <c r="AA48" s="8">
        <v>45950</v>
      </c>
    </row>
    <row r="49" spans="1:27" ht="30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35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HYPERLINK("http://www.aruplab.com/Testing-Information/resources/HotLines/HotLineDocs/Oct2025QHL/0092281.pdf","H")</f>
        <v>H</v>
      </c>
      <c r="X49" s="7" t="s">
        <v>0</v>
      </c>
      <c r="Y49" s="7" t="s">
        <v>0</v>
      </c>
      <c r="Z49" s="7" t="s">
        <v>0</v>
      </c>
      <c r="AA49" s="8">
        <v>45950</v>
      </c>
    </row>
    <row r="50" spans="1:27" ht="30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35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HYPERLINK("http://www.aruplab.com/Testing-Information/resources/HotLines/HotLineDocs/Oct2025QHL/0098727.pdf","H")</f>
        <v>H</v>
      </c>
      <c r="X50" s="7" t="s">
        <v>0</v>
      </c>
      <c r="Y50" s="7" t="s">
        <v>0</v>
      </c>
      <c r="Z50" s="7" t="s">
        <v>0</v>
      </c>
      <c r="AA50" s="8">
        <v>45950</v>
      </c>
    </row>
    <row r="51" spans="1:27" ht="30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HYPERLINK("http://www.aruplab.com/Testing-Information/resources/HotLines/HotLineDocs/Oct2025QHL/0098894.pdf","H")</f>
        <v>H</v>
      </c>
      <c r="X51" s="7" t="s">
        <v>0</v>
      </c>
      <c r="Y51" s="7" t="s">
        <v>0</v>
      </c>
      <c r="Z51" s="7" t="s">
        <v>0</v>
      </c>
      <c r="AA51" s="8">
        <v>45950</v>
      </c>
    </row>
    <row r="52" spans="1:27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35</v>
      </c>
      <c r="G52" s="7" t="s">
        <v>35</v>
      </c>
      <c r="H52" s="7" t="s">
        <v>0</v>
      </c>
      <c r="I52" s="7" t="s">
        <v>0</v>
      </c>
      <c r="J52" s="7" t="s">
        <v>0</v>
      </c>
      <c r="K52" s="7" t="s">
        <v>35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HYPERLINK("http://www.aruplab.com/Testing-Information/resources/HotLines/HotLineDocs/Oct2025QHL/0099165.pdf","H")</f>
        <v>H</v>
      </c>
      <c r="X52" s="7" t="s">
        <v>0</v>
      </c>
      <c r="Y52" s="7" t="s">
        <v>0</v>
      </c>
      <c r="Z52" s="7" t="s">
        <v>0</v>
      </c>
      <c r="AA52" s="8">
        <v>45950</v>
      </c>
    </row>
    <row r="53" spans="1:27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35</v>
      </c>
      <c r="K53" s="7" t="s">
        <v>35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HYPERLINK("http://www.aruplab.com/Testing-Information/resources/HotLines/HotLineDocs/Oct2025QHL/0099640.pdf","H")</f>
        <v>H</v>
      </c>
      <c r="X53" s="7" t="s">
        <v>0</v>
      </c>
      <c r="Y53" s="16" t="str">
        <f>HYPERLINK("http://www.aruplab.com/Testing-Information/resources/HotLines/Sample_Reports/Oct2025QHL/0099640_Haloperidol_HALO.pdf","E")</f>
        <v>E</v>
      </c>
      <c r="Z53" s="7" t="s">
        <v>0</v>
      </c>
      <c r="AA53" s="8">
        <v>45950</v>
      </c>
    </row>
    <row r="54" spans="1:27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35</v>
      </c>
      <c r="K54" s="7" t="s">
        <v>35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HYPERLINK("http://www.aruplab.com/Testing-Information/resources/HotLines/HotLineDocs/Oct2025QHL/0099906.pdf","H")</f>
        <v>H</v>
      </c>
      <c r="X54" s="7" t="s">
        <v>0</v>
      </c>
      <c r="Y54" s="16" t="str">
        <f>HYPERLINK("http://www.aruplab.com/Testing-Information/resources/HotLines/Sample_Reports/Oct2025QHL/0099906_Fluphenazine_FLUPHEN.pdf","E")</f>
        <v>E</v>
      </c>
      <c r="Z54" s="7" t="s">
        <v>0</v>
      </c>
      <c r="AA54" s="8">
        <v>45950</v>
      </c>
    </row>
    <row r="55" spans="1:27" ht="45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35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HYPERLINK("http://www.aruplab.com/Testing-Information/resources/HotLines/HotLineDocs/Oct2025QHL/2001491.pdf","H")</f>
        <v>H</v>
      </c>
      <c r="X55" s="7" t="s">
        <v>0</v>
      </c>
      <c r="Y55" s="7" t="s">
        <v>0</v>
      </c>
      <c r="Z55" s="7" t="s">
        <v>0</v>
      </c>
      <c r="AA55" s="8">
        <v>45950</v>
      </c>
    </row>
    <row r="56" spans="1:27" ht="60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35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HYPERLINK("http://www.aruplab.com/Testing-Information/resources/HotLines/HotLineDocs/Oct2025QHL/2002269.pdf","H")</f>
        <v>H</v>
      </c>
      <c r="X56" s="7" t="s">
        <v>0</v>
      </c>
      <c r="Y56" s="7" t="s">
        <v>0</v>
      </c>
      <c r="Z56" s="7" t="s">
        <v>0</v>
      </c>
      <c r="AA56" s="8">
        <v>45950</v>
      </c>
    </row>
    <row r="57" spans="1:27" ht="90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35</v>
      </c>
      <c r="V57" s="7" t="s">
        <v>0</v>
      </c>
      <c r="W57" s="16" t="str">
        <f>HYPERLINK("http://www.aruplab.com/Testing-Information/resources/HotLines/HotLineDocs/Oct2025QHL/2025.09.05 Oct Quarterly Hotline Inactivations.pdf","H")</f>
        <v>H</v>
      </c>
      <c r="X57" s="7" t="s">
        <v>0</v>
      </c>
      <c r="Y57" s="7" t="s">
        <v>0</v>
      </c>
      <c r="Z57" s="7" t="s">
        <v>0</v>
      </c>
      <c r="AA57" s="8">
        <v>45950</v>
      </c>
    </row>
    <row r="58" spans="1:27" ht="90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35</v>
      </c>
      <c r="V58" s="7" t="s">
        <v>0</v>
      </c>
      <c r="W58" s="16" t="str">
        <f>HYPERLINK("http://www.aruplab.com/Testing-Information/resources/HotLines/HotLineDocs/Oct2025QHL/2025.09.05 Oct Quarterly Hotline Inactivations.pdf","H")</f>
        <v>H</v>
      </c>
      <c r="X58" s="7" t="s">
        <v>0</v>
      </c>
      <c r="Y58" s="7" t="s">
        <v>0</v>
      </c>
      <c r="Z58" s="7" t="s">
        <v>0</v>
      </c>
      <c r="AA58" s="8">
        <v>45950</v>
      </c>
    </row>
    <row r="59" spans="1:27" ht="30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35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HYPERLINK("http://www.aruplab.com/Testing-Information/resources/HotLines/HotLineDocs/Oct2025QHL/2003118.pdf","H")</f>
        <v>H</v>
      </c>
      <c r="X59" s="7" t="s">
        <v>0</v>
      </c>
      <c r="Y59" s="16" t="str">
        <f>HYPERLINK("http://www.aruplab.com/Testing-Information/resources/HotLines/Sample_Reports/Oct2025QHL/2003118_Quetiapine, Serum or Plasma_QUETIAP.pdf","E")</f>
        <v>E</v>
      </c>
      <c r="Z59" s="7" t="s">
        <v>0</v>
      </c>
      <c r="AA59" s="8">
        <v>45950</v>
      </c>
    </row>
    <row r="60" spans="1:27" ht="30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35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HYPERLINK("http://www.aruplab.com/Testing-Information/resources/HotLines/HotLineDocs/Oct2025QHL/2003220.pdf","H")</f>
        <v>H</v>
      </c>
      <c r="X60" s="7" t="s">
        <v>0</v>
      </c>
      <c r="Y60" s="7" t="s">
        <v>0</v>
      </c>
      <c r="Z60" s="7" t="s">
        <v>0</v>
      </c>
      <c r="AA60" s="8">
        <v>45950</v>
      </c>
    </row>
    <row r="61" spans="1:27" ht="75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0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HYPERLINK("http://www.aruplab.com/Testing-Information/resources/HotLines/HotLineDocs/Oct2025QHL/2003386.pdf","H")</f>
        <v>H</v>
      </c>
      <c r="X61" s="7" t="s">
        <v>0</v>
      </c>
      <c r="Y61" s="7" t="s">
        <v>0</v>
      </c>
      <c r="Z61" s="7" t="s">
        <v>0</v>
      </c>
      <c r="AA61" s="8">
        <v>45950</v>
      </c>
    </row>
    <row r="62" spans="1:27" ht="60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35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HYPERLINK("http://www.aruplab.com/Testing-Information/resources/HotLines/HotLineDocs/Oct2025QHL/2003387.pdf","H")</f>
        <v>H</v>
      </c>
      <c r="X62" s="7" t="s">
        <v>0</v>
      </c>
      <c r="Y62" s="7" t="s">
        <v>0</v>
      </c>
      <c r="Z62" s="7" t="s">
        <v>0</v>
      </c>
      <c r="AA62" s="8">
        <v>45950</v>
      </c>
    </row>
    <row r="63" spans="1:27" ht="30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35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HYPERLINK("http://www.aruplab.com/Testing-Information/resources/HotLines/HotLineDocs/Oct2025QHL/2004886.pdf","H")</f>
        <v>H</v>
      </c>
      <c r="X63" s="7" t="s">
        <v>0</v>
      </c>
      <c r="Y63" s="7" t="s">
        <v>0</v>
      </c>
      <c r="Z63" s="7" t="s">
        <v>0</v>
      </c>
      <c r="AA63" s="8">
        <v>45950</v>
      </c>
    </row>
    <row r="64" spans="1:27" ht="6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35</v>
      </c>
      <c r="G64" s="7" t="s">
        <v>35</v>
      </c>
      <c r="H64" s="7" t="s">
        <v>35</v>
      </c>
      <c r="I64" s="7" t="s">
        <v>0</v>
      </c>
      <c r="J64" s="7" t="s">
        <v>35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HYPERLINK("http://www.aruplab.com/Testing-Information/resources/HotLines/HotLineDocs/Oct2025QHL/2005506.pdf","H")</f>
        <v>H</v>
      </c>
      <c r="X64" s="7" t="s">
        <v>0</v>
      </c>
      <c r="Y64" s="16" t="str">
        <f>HYPERLINK("http://www.aruplab.com/Testing-Information/resources/HotLines/Sample_Reports/Oct2025QHL/2005506_Trichomonas vaginalis by Transcription-Mediated Amplification TMA_TVAG AMD.pdf","E")</f>
        <v>E</v>
      </c>
      <c r="Z64" s="7" t="s">
        <v>0</v>
      </c>
      <c r="AA64" s="8">
        <v>45950</v>
      </c>
    </row>
    <row r="65" spans="1:27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35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HYPERLINK("http://www.aruplab.com/Testing-Information/resources/HotLines/HotLineDocs/Oct2025QHL/2006182.pdf","H")</f>
        <v>H</v>
      </c>
      <c r="X65" s="7" t="s">
        <v>0</v>
      </c>
      <c r="Y65" s="7" t="s">
        <v>0</v>
      </c>
      <c r="Z65" s="7" t="s">
        <v>0</v>
      </c>
      <c r="AA65" s="8">
        <v>45950</v>
      </c>
    </row>
    <row r="66" spans="1:27" ht="60" x14ac:dyDescent="0.2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35</v>
      </c>
      <c r="G66" s="7" t="s">
        <v>35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HYPERLINK("http://www.aruplab.com/Testing-Information/resources/HotLines/HotLineDocs/Oct2025QHL/2006258.pdf","H")</f>
        <v>H</v>
      </c>
      <c r="X66" s="7" t="s">
        <v>0</v>
      </c>
      <c r="Y66" s="7" t="s">
        <v>0</v>
      </c>
      <c r="Z66" s="7" t="s">
        <v>0</v>
      </c>
      <c r="AA66" s="8">
        <v>45950</v>
      </c>
    </row>
    <row r="67" spans="1:27" ht="45" x14ac:dyDescent="0.2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35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HYPERLINK("http://www.aruplab.com/Testing-Information/resources/HotLines/HotLineDocs/Oct2025QHL/2006491.pdf","H")</f>
        <v>H</v>
      </c>
      <c r="X67" s="7" t="s">
        <v>0</v>
      </c>
      <c r="Y67" s="7" t="s">
        <v>0</v>
      </c>
      <c r="Z67" s="7" t="s">
        <v>0</v>
      </c>
      <c r="AA67" s="8">
        <v>45950</v>
      </c>
    </row>
    <row r="68" spans="1:27" ht="60" x14ac:dyDescent="0.2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35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HYPERLINK("http://www.aruplab.com/Testing-Information/resources/HotLines/HotLineDocs/Oct2025QHL/2006550.pdf","H")</f>
        <v>H</v>
      </c>
      <c r="X68" s="7" t="s">
        <v>0</v>
      </c>
      <c r="Y68" s="7" t="s">
        <v>0</v>
      </c>
      <c r="Z68" s="7" t="s">
        <v>0</v>
      </c>
      <c r="AA68" s="8">
        <v>45950</v>
      </c>
    </row>
    <row r="69" spans="1:27" ht="75" x14ac:dyDescent="0.25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35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HYPERLINK("http://www.aruplab.com/Testing-Information/resources/HotLines/HotLineDocs/Oct2025QHL/2007132.pdf","H")</f>
        <v>H</v>
      </c>
      <c r="X69" s="16" t="str">
        <f>HYPERLINK("http://www.aruplab.com/Testing-Information/resources/HotLines/TDMix/Oct2025QHL/2007132.xlsx","T")</f>
        <v>T</v>
      </c>
      <c r="Y69" s="16" t="str">
        <f>HYPERLINK("http://www.aruplab.com/Testing-Information/resources/HotLines/Sample_Reports/Oct2025QHL/2007132_BRAF V600E Mutation Detection in Hairy Cell Leukemia by Real-Time PCR, Quantitataive_BRAF HCL.pdf","E")</f>
        <v>E</v>
      </c>
      <c r="Z69" s="7" t="s">
        <v>0</v>
      </c>
      <c r="AA69" s="8">
        <v>45950</v>
      </c>
    </row>
    <row r="70" spans="1:27" ht="75" x14ac:dyDescent="0.25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35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35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HYPERLINK("http://www.aruplab.com/Testing-Information/resources/HotLines/HotLineDocs/Oct2025QHL/2007443.pdf","H")</f>
        <v>H</v>
      </c>
      <c r="X70" s="7" t="s">
        <v>0</v>
      </c>
      <c r="Y70" s="16" t="str">
        <f>HYPERLINK("http://www.aruplab.com/Testing-Information/resources/HotLines/Sample_Reports/Oct2025QHL/2007443_Rapid Plasma Reagin (RPR) with Reflex to RPR Titer or T pallidum Antibody by Particle Agglutination_RPR REV.pdf","E")</f>
        <v>E</v>
      </c>
      <c r="Z70" s="7" t="s">
        <v>0</v>
      </c>
      <c r="AA70" s="8">
        <v>45950</v>
      </c>
    </row>
    <row r="71" spans="1:27" ht="30" x14ac:dyDescent="0.25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35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HYPERLINK("http://www.aruplab.com/Testing-Information/resources/HotLines/HotLineDocs/Oct2025QHL/2007473.pdf","H")</f>
        <v>H</v>
      </c>
      <c r="X71" s="7" t="s">
        <v>0</v>
      </c>
      <c r="Y71" s="7" t="s">
        <v>0</v>
      </c>
      <c r="Z71" s="7" t="s">
        <v>0</v>
      </c>
      <c r="AA71" s="8">
        <v>45950</v>
      </c>
    </row>
    <row r="72" spans="1:27" ht="45" x14ac:dyDescent="0.2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35</v>
      </c>
      <c r="K72" s="7" t="s">
        <v>35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HYPERLINK("http://www.aruplab.com/Testing-Information/resources/HotLines/HotLineDocs/Oct2025QHL/2007945.pdf","H")</f>
        <v>H</v>
      </c>
      <c r="X72" s="7" t="s">
        <v>0</v>
      </c>
      <c r="Y72" s="16" t="str">
        <f>HYPERLINK("http://www.aruplab.com/Testing-Information/resources/HotLines/Sample_Reports/Oct2025QHL/2007945_Aripiprazole and Metabolite, Serum or Plasma_ARIPIPRAZO.pdf","E")</f>
        <v>E</v>
      </c>
      <c r="Z72" s="7" t="s">
        <v>0</v>
      </c>
      <c r="AA72" s="8">
        <v>45950</v>
      </c>
    </row>
    <row r="73" spans="1:27" ht="60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HYPERLINK("http://www.aruplab.com/Testing-Information/resources/HotLines/HotLineDocs/Oct2025QHL/2008460.pdf","H")</f>
        <v>H</v>
      </c>
      <c r="X73" s="7" t="s">
        <v>0</v>
      </c>
      <c r="Y73" s="7" t="s">
        <v>0</v>
      </c>
      <c r="Z73" s="7" t="s">
        <v>0</v>
      </c>
      <c r="AA73" s="8">
        <v>45950</v>
      </c>
    </row>
    <row r="74" spans="1:27" ht="60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0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35</v>
      </c>
      <c r="P74" s="7" t="s">
        <v>0</v>
      </c>
      <c r="Q74" s="7" t="s">
        <v>35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HYPERLINK("http://www.aruplab.com/Testing-Information/resources/HotLines/HotLineDocs/Oct2025QHL/2009418.pdf","H")</f>
        <v>H</v>
      </c>
      <c r="X74" s="16" t="str">
        <f>HYPERLINK("http://www.aruplab.com/Testing-Information/resources/HotLines/TDMix/Oct2025QHL/2009418.xlsx","T")</f>
        <v>T</v>
      </c>
      <c r="Y74" s="16" t="str">
        <f>HYPERLINK("http://www.aruplab.com/Testing-Information/resources/HotLines/Sample_Reports/Oct2025QHL/2009418_Histoplasma Galactomannan Antigen Quantitative by EIA, Urine_HISTOGM U.pdf","E")</f>
        <v>E</v>
      </c>
      <c r="Z74" s="7" t="s">
        <v>0</v>
      </c>
      <c r="AA74" s="8">
        <v>45950</v>
      </c>
    </row>
    <row r="75" spans="1:27" ht="75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HYPERLINK("http://www.aruplab.com/Testing-Information/resources/HotLines/HotLineDocs/Oct2025QHL/2013070.pdf","H")</f>
        <v>H</v>
      </c>
      <c r="X75" s="7" t="s">
        <v>0</v>
      </c>
      <c r="Y75" s="7" t="s">
        <v>0</v>
      </c>
      <c r="Z75" s="7" t="s">
        <v>0</v>
      </c>
      <c r="AA75" s="8">
        <v>45950</v>
      </c>
    </row>
    <row r="76" spans="1:27" ht="45" x14ac:dyDescent="0.2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35</v>
      </c>
      <c r="K76" s="7" t="s">
        <v>35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HYPERLINK("http://www.aruplab.com/Testing-Information/resources/HotLines/HotLineDocs/Oct2025QHL/2013433.pdf","H")</f>
        <v>H</v>
      </c>
      <c r="X76" s="7" t="s">
        <v>0</v>
      </c>
      <c r="Y76" s="7" t="s">
        <v>0</v>
      </c>
      <c r="Z76" s="7" t="s">
        <v>0</v>
      </c>
      <c r="AA76" s="8">
        <v>45950</v>
      </c>
    </row>
    <row r="77" spans="1:27" ht="75" x14ac:dyDescent="0.25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35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HYPERLINK("http://www.aruplab.com/Testing-Information/resources/HotLines/HotLineDocs/Oct2025QHL/3000724.pdf","H")</f>
        <v>H</v>
      </c>
      <c r="X77" s="7" t="s">
        <v>0</v>
      </c>
      <c r="Y77" s="7" t="s">
        <v>0</v>
      </c>
      <c r="Z77" s="7" t="s">
        <v>0</v>
      </c>
      <c r="AA77" s="8">
        <v>45950</v>
      </c>
    </row>
    <row r="78" spans="1:27" ht="75" x14ac:dyDescent="0.25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35</v>
      </c>
      <c r="V78" s="7" t="s">
        <v>0</v>
      </c>
      <c r="W78" s="16" t="str">
        <f>HYPERLINK("http://www.aruplab.com/Testing-Information/resources/HotLines/HotLineDocs/Oct2025QHL/2025.09.05 Oct Quarterly Hotline Inactivations.pdf","H")</f>
        <v>H</v>
      </c>
      <c r="X78" s="7" t="s">
        <v>0</v>
      </c>
      <c r="Y78" s="7" t="s">
        <v>0</v>
      </c>
      <c r="Z78" s="7" t="s">
        <v>0</v>
      </c>
      <c r="AA78" s="8">
        <v>45950</v>
      </c>
    </row>
    <row r="79" spans="1:27" ht="60" x14ac:dyDescent="0.2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35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HYPERLINK("http://www.aruplab.com/Testing-Information/resources/HotLines/HotLineDocs/Oct2025QHL/3002069.pdf","H")</f>
        <v>H</v>
      </c>
      <c r="X79" s="7" t="s">
        <v>0</v>
      </c>
      <c r="Y79" s="7" t="s">
        <v>0</v>
      </c>
      <c r="Z79" s="7" t="s">
        <v>0</v>
      </c>
      <c r="AA79" s="8">
        <v>45950</v>
      </c>
    </row>
    <row r="80" spans="1:27" ht="30" x14ac:dyDescent="0.25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35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HYPERLINK("http://www.aruplab.com/Testing-Information/resources/HotLines/HotLineDocs/Oct2025QHL/3002343.pdf","H")</f>
        <v>H</v>
      </c>
      <c r="X80" s="7" t="s">
        <v>0</v>
      </c>
      <c r="Y80" s="7" t="s">
        <v>0</v>
      </c>
      <c r="Z80" s="7" t="s">
        <v>0</v>
      </c>
      <c r="AA80" s="8">
        <v>45950</v>
      </c>
    </row>
    <row r="81" spans="1:27" ht="30" x14ac:dyDescent="0.25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35</v>
      </c>
      <c r="G81" s="7" t="s">
        <v>0</v>
      </c>
      <c r="H81" s="7" t="s">
        <v>0</v>
      </c>
      <c r="I81" s="7" t="s">
        <v>0</v>
      </c>
      <c r="J81" s="7" t="s">
        <v>35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HYPERLINK("http://www.aruplab.com/Testing-Information/resources/HotLines/HotLineDocs/Oct2025QHL/3002638.pdf","H")</f>
        <v>H</v>
      </c>
      <c r="X81" s="7" t="s">
        <v>0</v>
      </c>
      <c r="Y81" s="16" t="str">
        <f>HYPERLINK("http://www.aruplab.com/Testing-Information/resources/HotLines/Sample_Reports/Oct2025QHL/3002638_SARS-CoV-2 COVID-19 by NAA_COVID19NAA.pdf","E")</f>
        <v>E</v>
      </c>
      <c r="Z81" s="7" t="s">
        <v>0</v>
      </c>
      <c r="AA81" s="8">
        <v>45950</v>
      </c>
    </row>
    <row r="82" spans="1:27" ht="90" x14ac:dyDescent="0.25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35</v>
      </c>
      <c r="V82" s="7" t="s">
        <v>0</v>
      </c>
      <c r="W82" s="16" t="str">
        <f>HYPERLINK("http://www.aruplab.com/Testing-Information/resources/HotLines/HotLineDocs/Oct2025QHL/2025.09.05 Oct Quarterly Hotline Inactivations.pdf","H")</f>
        <v>H</v>
      </c>
      <c r="X82" s="7" t="s">
        <v>0</v>
      </c>
      <c r="Y82" s="7" t="s">
        <v>0</v>
      </c>
      <c r="Z82" s="7" t="s">
        <v>0</v>
      </c>
      <c r="AA82" s="8">
        <v>45950</v>
      </c>
    </row>
    <row r="83" spans="1:27" x14ac:dyDescent="0.25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35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HYPERLINK("http://www.aruplab.com/Testing-Information/resources/HotLines/HotLineDocs/Oct2025QHL/3004090.pdf","H")</f>
        <v>H</v>
      </c>
      <c r="X83" s="7" t="s">
        <v>0</v>
      </c>
      <c r="Y83" s="7" t="s">
        <v>0</v>
      </c>
      <c r="Z83" s="7" t="s">
        <v>0</v>
      </c>
      <c r="AA83" s="8">
        <v>45950</v>
      </c>
    </row>
    <row r="84" spans="1:27" x14ac:dyDescent="0.25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0</v>
      </c>
      <c r="F84" s="7" t="s">
        <v>35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HYPERLINK("http://www.aruplab.com/Testing-Information/resources/HotLines/HotLineDocs/Oct2025QHL/3004094.pdf","H")</f>
        <v>H</v>
      </c>
      <c r="X84" s="7" t="s">
        <v>0</v>
      </c>
      <c r="Y84" s="7" t="s">
        <v>0</v>
      </c>
      <c r="Z84" s="7" t="s">
        <v>0</v>
      </c>
      <c r="AA84" s="8">
        <v>45950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35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HYPERLINK("http://www.aruplab.com/Testing-Information/resources/HotLines/HotLineDocs/Oct2025QHL/3004308.pdf","H")</f>
        <v>H</v>
      </c>
      <c r="X85" s="16" t="str">
        <f>HYPERLINK("http://www.aruplab.com/Testing-Information/resources/HotLines/TDMix/Oct2025QHL/3004308.xlsx","T")</f>
        <v>T</v>
      </c>
      <c r="Y85" s="16" t="str">
        <f>HYPERLINK("http://www.aruplab.com/Testing-Information/resources/HotLines/Sample_Reports/Oct2025QHL/3004308_MLH1 Promoter Methylation_MLH1 PCR.pdf","E")</f>
        <v>E</v>
      </c>
      <c r="Z85" s="7" t="s">
        <v>0</v>
      </c>
      <c r="AA85" s="8">
        <v>45950</v>
      </c>
    </row>
    <row r="86" spans="1:27" ht="45" x14ac:dyDescent="0.25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0</v>
      </c>
      <c r="G86" s="7" t="s">
        <v>0</v>
      </c>
      <c r="H86" s="7" t="s">
        <v>35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HYPERLINK("http://www.aruplab.com/Testing-Information/resources/HotLines/HotLineDocs/Oct2025QHL/3005874.pdf","H")</f>
        <v>H</v>
      </c>
      <c r="X86" s="7" t="s">
        <v>0</v>
      </c>
      <c r="Y86" s="7" t="s">
        <v>0</v>
      </c>
      <c r="Z86" s="7" t="s">
        <v>0</v>
      </c>
      <c r="AA86" s="8">
        <v>45950</v>
      </c>
    </row>
    <row r="87" spans="1:27" ht="90" x14ac:dyDescent="0.25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35</v>
      </c>
      <c r="G87" s="7" t="s">
        <v>35</v>
      </c>
      <c r="H87" s="7" t="s">
        <v>0</v>
      </c>
      <c r="I87" s="7" t="s">
        <v>0</v>
      </c>
      <c r="J87" s="7" t="s">
        <v>35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35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HYPERLINK("http://www.aruplab.com/Testing-Information/resources/HotLines/HotLineDocs/Oct2025QHL/3006247.pdf","H")</f>
        <v>H</v>
      </c>
      <c r="X87" s="7" t="s">
        <v>0</v>
      </c>
      <c r="Y87" s="16" t="str">
        <f>HYPERLINK("http://www.aruplab.com/Testing-Information/resources/HotLines/Sample_Reports/Oct2025QHL/3006247_Angelman Syndrome and Prader-Willi Syndrome by Methylation-Specific MLPA_AS-PWS DD.pdf","E")</f>
        <v>E</v>
      </c>
      <c r="Z87" s="7" t="s">
        <v>0</v>
      </c>
      <c r="AA87" s="8">
        <v>45950</v>
      </c>
    </row>
    <row r="88" spans="1:27" ht="75" x14ac:dyDescent="0.25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35</v>
      </c>
      <c r="V88" s="7" t="s">
        <v>0</v>
      </c>
      <c r="W88" s="16" t="str">
        <f>HYPERLINK("http://www.aruplab.com/Testing-Information/resources/HotLines/HotLineDocs/Oct2025QHL/2025.09.05 Oct Quarterly Hotline Inactivations.pdf","H")</f>
        <v>H</v>
      </c>
      <c r="X88" s="7" t="s">
        <v>0</v>
      </c>
      <c r="Y88" s="7" t="s">
        <v>0</v>
      </c>
      <c r="Z88" s="7" t="s">
        <v>0</v>
      </c>
      <c r="AA88" s="8">
        <v>45950</v>
      </c>
    </row>
    <row r="89" spans="1:27" ht="105" x14ac:dyDescent="0.25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35</v>
      </c>
      <c r="F89" s="7" t="s">
        <v>0</v>
      </c>
      <c r="G89" s="7" t="s">
        <v>0</v>
      </c>
      <c r="H89" s="7" t="s">
        <v>0</v>
      </c>
      <c r="I89" s="7" t="s">
        <v>35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35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HYPERLINK("http://www.aruplab.com/Testing-Information/resources/HotLines/HotLineDocs/Oct2025QHL/3016840.pdf","H")</f>
        <v>H</v>
      </c>
      <c r="X89" s="16" t="str">
        <f>HYPERLINK("http://www.aruplab.com/Testing-Information/resources/HotLines/TDMix/Oct2025QHL/3016840.xlsx","T")</f>
        <v>T</v>
      </c>
      <c r="Y89" s="7" t="s">
        <v>0</v>
      </c>
      <c r="Z89" s="7" t="s">
        <v>0</v>
      </c>
      <c r="AA89" s="8">
        <v>45950</v>
      </c>
    </row>
    <row r="90" spans="1:27" ht="30" x14ac:dyDescent="0.2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35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HYPERLINK("http://www.aruplab.com/Testing-Information/resources/HotLines/HotLineDocs/Oct2025QHL/3016866.pdf","H")</f>
        <v>H</v>
      </c>
      <c r="X90" s="7" t="s">
        <v>0</v>
      </c>
      <c r="Y90" s="7" t="s">
        <v>0</v>
      </c>
      <c r="Z90" s="7" t="s">
        <v>0</v>
      </c>
      <c r="AA90" s="8">
        <v>45950</v>
      </c>
    </row>
    <row r="91" spans="1:27" ht="45" x14ac:dyDescent="0.25">
      <c r="A91" s="6" t="s">
        <v>279</v>
      </c>
      <c r="B91" s="6" t="s">
        <v>280</v>
      </c>
      <c r="C91" s="6" t="s">
        <v>281</v>
      </c>
      <c r="D91" s="7" t="s">
        <v>35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HYPERLINK("http://www.aruplab.com/Testing-Information/resources/HotLines/HotLineDocs/Oct2025QHL/3019126.pdf","H")</f>
        <v>H</v>
      </c>
      <c r="X91" s="16" t="str">
        <f>HYPERLINK("http://www.aruplab.com/Testing-Information/resources/HotLines/TDMix/Oct2025QHL/3019126.xlsx","T")</f>
        <v>T</v>
      </c>
      <c r="Y91" s="16" t="str">
        <f>HYPERLINK("http://www.aruplab.com/Testing-Information/resources/HotLines/Sample_Reports/Oct2025QHL/3019126_11Q Aberrations by FISH_11Q FISH.pdf","E")</f>
        <v>E</v>
      </c>
      <c r="Z91" s="16" t="str">
        <f>HYPERLINK("https://connect.aruplab.com/Pricing/TestPrice/3019126/D10202025","P")</f>
        <v>P</v>
      </c>
      <c r="AA91" s="8">
        <v>45950</v>
      </c>
    </row>
    <row r="92" spans="1:27" ht="60" x14ac:dyDescent="0.25">
      <c r="A92" s="6" t="s">
        <v>282</v>
      </c>
      <c r="B92" s="6" t="s">
        <v>283</v>
      </c>
      <c r="C92" s="6" t="s">
        <v>284</v>
      </c>
      <c r="D92" s="7" t="s">
        <v>35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HYPERLINK("http://www.aruplab.com/Testing-Information/resources/HotLines/HotLineDocs/Oct2025QHL/3019135.pdf","H")</f>
        <v>H</v>
      </c>
      <c r="X92" s="16" t="str">
        <f>HYPERLINK("http://www.aruplab.com/Testing-Information/resources/HotLines/TDMix/Oct2025QHL/3019135.xlsx","T")</f>
        <v>T</v>
      </c>
      <c r="Y92" s="16" t="str">
        <f>HYPERLINK("http://www.aruplab.com/Testing-Information/resources/HotLines/Sample_Reports/Oct2025QHL/3019135_High-Grade B-Cell Lymphoma Reflex Panel by FISH, Tissue_HGBCL RFLX.pdf","E")</f>
        <v>E</v>
      </c>
      <c r="Z92" s="16" t="str">
        <f>HYPERLINK("https://connect.aruplab.com/Pricing/TestPrice/3019135/D10202025","P")</f>
        <v>P</v>
      </c>
      <c r="AA92" s="8">
        <v>45950</v>
      </c>
    </row>
    <row r="93" spans="1:27" ht="30" x14ac:dyDescent="0.25">
      <c r="A93" s="6" t="s">
        <v>285</v>
      </c>
      <c r="B93" s="6" t="s">
        <v>286</v>
      </c>
      <c r="C93" s="6" t="s">
        <v>287</v>
      </c>
      <c r="D93" s="7" t="s">
        <v>35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16" t="str">
        <f>HYPERLINK("http://www.aruplab.com/Testing-Information/resources/HotLines/HotLineDocs/Oct2025QHL/3019310.pdf","H")</f>
        <v>H</v>
      </c>
      <c r="X93" s="16" t="str">
        <f>HYPERLINK("http://www.aruplab.com/Testing-Information/resources/HotLines/TDMix/Oct2025QHL/3019310.xlsx","T")</f>
        <v>T</v>
      </c>
      <c r="Y93" s="7" t="s">
        <v>0</v>
      </c>
      <c r="Z93" s="16" t="str">
        <f>HYPERLINK("https://connect.aruplab.com/Pricing/TestPrice/3019310/D10202025","P")</f>
        <v>P</v>
      </c>
      <c r="AA93" s="8">
        <v>45950</v>
      </c>
    </row>
    <row r="94" spans="1:27" ht="30" x14ac:dyDescent="0.25">
      <c r="A94" s="6" t="s">
        <v>288</v>
      </c>
      <c r="B94" s="6" t="s">
        <v>289</v>
      </c>
      <c r="C94" s="6" t="s">
        <v>290</v>
      </c>
      <c r="D94" s="7" t="s">
        <v>35</v>
      </c>
      <c r="E94" s="7" t="s">
        <v>0</v>
      </c>
      <c r="F94" s="7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HYPERLINK("http://www.aruplab.com/Testing-Information/resources/HotLines/HotLineDocs/Oct2025QHL/3019671.pdf","H")</f>
        <v>H</v>
      </c>
      <c r="X94" s="16" t="str">
        <f>HYPERLINK("http://www.aruplab.com/Testing-Information/resources/HotLines/TDMix/Oct2025QHL/3019671.xlsx","T")</f>
        <v>T</v>
      </c>
      <c r="Y94" s="16" t="str">
        <f>HYPERLINK("http://www.aruplab.com/Testing-Information/resources/HotLines/Sample_Reports/Oct2025QHL/3019671_von Willebrand Factor VWF GPIbM Activity_VWF_GPIBM.pdf","E")</f>
        <v>E</v>
      </c>
      <c r="Z94" s="16" t="str">
        <f>HYPERLINK("https://connect.aruplab.com/Pricing/TestPrice/3019671/D10202025","P")</f>
        <v>P</v>
      </c>
      <c r="AA94" s="8">
        <v>45831</v>
      </c>
    </row>
    <row r="95" spans="1:27" ht="75" x14ac:dyDescent="0.25">
      <c r="A95" s="6" t="s">
        <v>291</v>
      </c>
      <c r="B95" s="6" t="s">
        <v>292</v>
      </c>
      <c r="C95" s="6" t="s">
        <v>293</v>
      </c>
      <c r="D95" s="7" t="s">
        <v>35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HYPERLINK("http://www.aruplab.com/Testing-Information/resources/HotLines/HotLineDocs/Oct2025QHL/3019803.pdf","H")</f>
        <v>H</v>
      </c>
      <c r="X95" s="16" t="str">
        <f>HYPERLINK("http://www.aruplab.com/Testing-Information/resources/HotLines/TDMix/Oct2025QHL/3019803.xlsx","T")</f>
        <v>T</v>
      </c>
      <c r="Y95" s="16" t="str">
        <f>HYPERLINK("http://www.aruplab.com/Testing-Information/resources/HotLines/Sample_Reports/Oct2025QHL/3019803_Angelman Sydrome and Prader-Willi Syndrome by Methylation-Specific MLPA_AS-PWSDDFE.pdf","E")</f>
        <v>E</v>
      </c>
      <c r="Z95" s="16" t="str">
        <f>HYPERLINK("https://connect.aruplab.com/Pricing/TestPrice/3019803/D10202025","P")</f>
        <v>P</v>
      </c>
      <c r="AA95" s="8">
        <v>45950</v>
      </c>
    </row>
    <row r="96" spans="1:27" ht="30" x14ac:dyDescent="0.25">
      <c r="A96" s="6" t="s">
        <v>294</v>
      </c>
      <c r="B96" s="6" t="s">
        <v>295</v>
      </c>
      <c r="C96" s="6" t="s">
        <v>296</v>
      </c>
      <c r="D96" s="7" t="s">
        <v>35</v>
      </c>
      <c r="E96" s="7" t="s">
        <v>0</v>
      </c>
      <c r="F96" s="7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HYPERLINK("http://www.aruplab.com/Testing-Information/resources/HotLines/HotLineDocs/Oct2025QHL/3019856.pdf","H")</f>
        <v>H</v>
      </c>
      <c r="X96" s="16" t="str">
        <f>HYPERLINK("http://www.aruplab.com/Testing-Information/resources/HotLines/TDMix/Oct2025QHL/3019856.xlsx","T")</f>
        <v>T</v>
      </c>
      <c r="Y96" s="16" t="str">
        <f>HYPERLINK("http://www.aruplab.com/Testing-Information/resources/HotLines/Sample_Reports/Oct2025QHL/3019856_Viral Hepatitis Prenatal Panel_VPRENATHEP.pdf","E")</f>
        <v>E</v>
      </c>
      <c r="Z96" s="16" t="str">
        <f>HYPERLINK("https://connect.aruplab.com/Pricing/TestPrice/3019856/D10202025","P")</f>
        <v>P</v>
      </c>
      <c r="AA96" s="8">
        <v>45817</v>
      </c>
    </row>
    <row r="97" spans="1:27" ht="45" x14ac:dyDescent="0.25">
      <c r="A97" s="6" t="s">
        <v>297</v>
      </c>
      <c r="B97" s="6" t="s">
        <v>298</v>
      </c>
      <c r="C97" s="6" t="s">
        <v>299</v>
      </c>
      <c r="D97" s="7" t="s">
        <v>35</v>
      </c>
      <c r="E97" s="7" t="s">
        <v>0</v>
      </c>
      <c r="F97" s="7" t="s">
        <v>0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HYPERLINK("http://www.aruplab.com/Testing-Information/resources/HotLines/HotLineDocs/Oct2025QHL/3019882.pdf","H")</f>
        <v>H</v>
      </c>
      <c r="X97" s="16" t="str">
        <f>HYPERLINK("http://www.aruplab.com/Testing-Information/resources/HotLines/TDMix/Oct2025QHL/3019882.xlsx","T")</f>
        <v>T</v>
      </c>
      <c r="Y97" s="7" t="s">
        <v>0</v>
      </c>
      <c r="Z97" s="16" t="str">
        <f>HYPERLINK("https://connect.aruplab.com/Pricing/TestPrice/3019882/D10202025","P")</f>
        <v>P</v>
      </c>
      <c r="AA97" s="8">
        <v>45950</v>
      </c>
    </row>
    <row r="98" spans="1:27" ht="60" x14ac:dyDescent="0.25">
      <c r="A98" s="6" t="s">
        <v>300</v>
      </c>
      <c r="B98" s="6" t="s">
        <v>301</v>
      </c>
      <c r="C98" s="6" t="s">
        <v>302</v>
      </c>
      <c r="D98" s="7" t="s">
        <v>35</v>
      </c>
      <c r="E98" s="7" t="s">
        <v>0</v>
      </c>
      <c r="F98" s="7" t="s">
        <v>0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HYPERLINK("http://www.aruplab.com/Testing-Information/resources/HotLines/HotLineDocs/Oct2025QHL/3019908.pdf","H")</f>
        <v>H</v>
      </c>
      <c r="X98" s="16" t="str">
        <f>HYPERLINK("http://www.aruplab.com/Testing-Information/resources/HotLines/TDMix/Oct2025QHL/3019908.xlsx","T")</f>
        <v>T</v>
      </c>
      <c r="Y98" s="16" t="str">
        <f>HYPERLINK("http://www.aruplab.com/Testing-Information/resources/HotLines/Sample_Reports/Oct2025QHL/3019908_Bartonella henselae Antibody, IgG With Reflex to Endpoint Titer_HENS G R.pdf","E")</f>
        <v>E</v>
      </c>
      <c r="Z98" s="16" t="str">
        <f>HYPERLINK("https://connect.aruplab.com/Pricing/TestPrice/3019908/D10202025","P")</f>
        <v>P</v>
      </c>
      <c r="AA98" s="8">
        <v>45894</v>
      </c>
    </row>
    <row r="99" spans="1:27" ht="45" x14ac:dyDescent="0.25">
      <c r="A99" s="6" t="s">
        <v>303</v>
      </c>
      <c r="B99" s="6" t="s">
        <v>304</v>
      </c>
      <c r="C99" s="6" t="s">
        <v>305</v>
      </c>
      <c r="D99" s="7" t="s">
        <v>35</v>
      </c>
      <c r="E99" s="7" t="s">
        <v>0</v>
      </c>
      <c r="F99" s="7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HYPERLINK("http://www.aruplab.com/Testing-Information/resources/HotLines/HotLineDocs/Oct2025QHL/3019937.pdf","H")</f>
        <v>H</v>
      </c>
      <c r="X99" s="16" t="str">
        <f>HYPERLINK("http://www.aruplab.com/Testing-Information/resources/HotLines/TDMix/Oct2025QHL/3019937.xlsx","T")</f>
        <v>T</v>
      </c>
      <c r="Y99" s="16" t="str">
        <f>HYPERLINK("http://www.aruplab.com/Testing-Information/resources/HotLines/Sample_Reports/Oct2025QHL/3019937_Huntington Disease (HD) CAG Repeat Expansion, Fetal_HD PCR FE.pdf","E")</f>
        <v>E</v>
      </c>
      <c r="Z99" s="16" t="str">
        <f>HYPERLINK("https://connect.aruplab.com/Pricing/TestPrice/3019937/D10202025","P")</f>
        <v>P</v>
      </c>
      <c r="AA99" s="8">
        <v>45950</v>
      </c>
    </row>
    <row r="100" spans="1:27" ht="30" x14ac:dyDescent="0.25">
      <c r="A100" s="6" t="s">
        <v>306</v>
      </c>
      <c r="B100" s="6" t="s">
        <v>307</v>
      </c>
      <c r="C100" s="6" t="s">
        <v>308</v>
      </c>
      <c r="D100" s="7" t="s">
        <v>35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16" t="str">
        <f>HYPERLINK("http://www.aruplab.com/Testing-Information/resources/HotLines/HotLineDocs/Oct2025QHL/3020058.pdf","H")</f>
        <v>H</v>
      </c>
      <c r="X100" s="16" t="str">
        <f>HYPERLINK("http://www.aruplab.com/Testing-Information/resources/HotLines/TDMix/Oct2025QHL/3020058.xlsx","T")</f>
        <v>T</v>
      </c>
      <c r="Y100" s="16" t="str">
        <f>HYPERLINK("http://www.aruplab.com/Testing-Information/resources/HotLines/Sample_Reports/Oct2025QHL/3020058_Trypanosoma cruzi Antibody, IgG Panel_CHAGAS PAN.pdf","E")</f>
        <v>E</v>
      </c>
      <c r="Z100" s="16" t="str">
        <f>HYPERLINK("https://connect.aruplab.com/Pricing/TestPrice/3020058/D10202025","P")</f>
        <v>P</v>
      </c>
      <c r="AA100" s="8">
        <v>45880</v>
      </c>
    </row>
    <row r="101" spans="1:27" ht="60" x14ac:dyDescent="0.25">
      <c r="A101" s="6" t="s">
        <v>309</v>
      </c>
      <c r="B101" s="6" t="s">
        <v>310</v>
      </c>
      <c r="C101" s="6" t="s">
        <v>311</v>
      </c>
      <c r="D101" s="7" t="s">
        <v>35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HYPERLINK("http://www.aruplab.com/Testing-Information/resources/HotLines/HotLineDocs/Oct2025QHL/3020065.pdf","H")</f>
        <v>H</v>
      </c>
      <c r="X101" s="16" t="str">
        <f>HYPERLINK("http://www.aruplab.com/Testing-Information/resources/HotLines/TDMix/Oct2025QHL/3020065.xlsx","T")</f>
        <v>T</v>
      </c>
      <c r="Y101" s="16" t="str">
        <f>HYPERLINK("http://www.aruplab.com/Testing-Information/resources/HotLines/Sample_Reports/Oct2025QHL/3020065_Bartonella quintana Antibody, IgG With Reflex to Endpoint Titer_QUINT G R.pdf","E")</f>
        <v>E</v>
      </c>
      <c r="Z101" s="16" t="str">
        <f>HYPERLINK("https://connect.aruplab.com/Pricing/TestPrice/3020065/D10202025","P")</f>
        <v>P</v>
      </c>
      <c r="AA101" s="8">
        <v>45894</v>
      </c>
    </row>
    <row r="102" spans="1:27" ht="60" x14ac:dyDescent="0.25">
      <c r="A102" s="6" t="s">
        <v>312</v>
      </c>
      <c r="B102" s="6" t="s">
        <v>313</v>
      </c>
      <c r="C102" s="6" t="s">
        <v>314</v>
      </c>
      <c r="D102" s="7" t="s">
        <v>35</v>
      </c>
      <c r="E102" s="7" t="s">
        <v>0</v>
      </c>
      <c r="F102" s="7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HYPERLINK("http://www.aruplab.com/Testing-Information/resources/HotLines/HotLineDocs/Oct2025QHL/3020070.pdf","H")</f>
        <v>H</v>
      </c>
      <c r="X102" s="16" t="str">
        <f>HYPERLINK("http://www.aruplab.com/Testing-Information/resources/HotLines/TDMix/Oct2025QHL/3020070.xlsx","T")</f>
        <v>T</v>
      </c>
      <c r="Y102" s="16" t="str">
        <f>HYPERLINK("http://www.aruplab.com/Testing-Information/resources/HotLines/Sample_Reports/Oct2025QHL/3020070_Soluble Transferrin Receptor, Serum or Plasma_STFR.pdf","E")</f>
        <v>E</v>
      </c>
      <c r="Z102" s="16" t="str">
        <f>HYPERLINK("https://connect.aruplab.com/Pricing/TestPrice/3020070/D10202025","P")</f>
        <v>P</v>
      </c>
      <c r="AA102" s="8">
        <v>45950</v>
      </c>
    </row>
    <row r="103" spans="1:27" ht="45" x14ac:dyDescent="0.25">
      <c r="A103" s="6" t="s">
        <v>315</v>
      </c>
      <c r="B103" s="6" t="s">
        <v>316</v>
      </c>
      <c r="C103" s="6" t="s">
        <v>317</v>
      </c>
      <c r="D103" s="7" t="s">
        <v>35</v>
      </c>
      <c r="E103" s="7" t="s">
        <v>0</v>
      </c>
      <c r="F103" s="7" t="s">
        <v>0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HYPERLINK("http://www.aruplab.com/Testing-Information/resources/HotLines/HotLineDocs/Oct2025QHL/3020079.pdf","H")</f>
        <v>H</v>
      </c>
      <c r="X103" s="16" t="str">
        <f>HYPERLINK("http://www.aruplab.com/Testing-Information/resources/HotLines/TDMix/Oct2025QHL/3020079.xlsx","T")</f>
        <v>T</v>
      </c>
      <c r="Y103" s="16" t="str">
        <f>HYPERLINK("http://www.aruplab.com/Testing-Information/resources/HotLines/Sample_Reports/Oct2025QHL/3020079_JAK2 EX12-Mutation Analysis by PCR_JAK2EX12.pdf","E")</f>
        <v>E</v>
      </c>
      <c r="Z103" s="16" t="str">
        <f>HYPERLINK("https://connect.aruplab.com/Pricing/TestPrice/3020079/D10202025","P")</f>
        <v>P</v>
      </c>
      <c r="AA103" s="8">
        <v>45950</v>
      </c>
    </row>
    <row r="104" spans="1:27" ht="30" x14ac:dyDescent="0.25">
      <c r="A104" s="6" t="s">
        <v>318</v>
      </c>
      <c r="B104" s="6" t="s">
        <v>319</v>
      </c>
      <c r="C104" s="6" t="s">
        <v>320</v>
      </c>
      <c r="D104" s="7" t="s">
        <v>35</v>
      </c>
      <c r="E104" s="7" t="s">
        <v>0</v>
      </c>
      <c r="F104" s="7" t="s">
        <v>0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HYPERLINK("http://www.aruplab.com/Testing-Information/resources/HotLines/HotLineDocs/Oct2025QHL/3020097.pdf","H")</f>
        <v>H</v>
      </c>
      <c r="X104" s="16" t="str">
        <f>HYPERLINK("http://www.aruplab.com/Testing-Information/resources/HotLines/TDMix/Oct2025QHL/3020097.xlsx","T")</f>
        <v>T</v>
      </c>
      <c r="Y104" s="16" t="str">
        <f>HYPERLINK("http://www.aruplab.com/Testing-Information/resources/HotLines/Sample_Reports/Oct2025QHL/3020097_Eosinophilia Panel by FISH_FISH EOSP.pdf","E")</f>
        <v>E</v>
      </c>
      <c r="Z104" s="16" t="str">
        <f>HYPERLINK("https://connect.aruplab.com/Pricing/TestPrice/3020097/D10202025","P")</f>
        <v>P</v>
      </c>
      <c r="AA104" s="8">
        <v>45950</v>
      </c>
    </row>
    <row r="105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2025-08-26T15:48:50Z</dcterms:created>
  <dcterms:modified xsi:type="dcterms:W3CDTF">2025-09-05T16:02:25Z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2025-08-26T15:48:41Z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520ca0df-5fbd-491c-b149-4d5c557995b4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