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Lab and Clinical IT\"/>
    </mc:Choice>
  </mc:AlternateContent>
  <xr:revisionPtr revIDLastSave="0" documentId="13_ncr:1_{900DBA3C-1EEA-479B-A230-8DFFE38AB4B3}" xr6:coauthVersionLast="47" xr6:coauthVersionMax="47" xr10:uidLastSave="{00000000-0000-0000-0000-000000000000}"/>
  <bookViews>
    <workbookView xWindow="1170" yWindow="1170" windowWidth="26745" windowHeight="14955" xr2:uid="{00000000-000D-0000-FFFF-FFFF00000000}"/>
  </bookViews>
  <sheets>
    <sheet name="Summary Of Changes (date dropdo" sheetId="1" r:id="rId1"/>
  </sheets>
  <definedNames>
    <definedName name="_xlnm._FilterDatabase" localSheetId="0" hidden="1">'Summary Of Changes (date dropdo'!$A$8:$AB$83</definedName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83" i="1" l="1"/>
  <c r="Y83" i="1"/>
  <c r="X83" i="1"/>
  <c r="W83" i="1"/>
  <c r="Z82" i="1"/>
  <c r="Y82" i="1"/>
  <c r="X82" i="1"/>
  <c r="W82" i="1"/>
  <c r="Z81" i="1"/>
  <c r="Y81" i="1"/>
  <c r="X81" i="1"/>
  <c r="W81" i="1"/>
  <c r="Z80" i="1"/>
  <c r="Y80" i="1"/>
  <c r="X80" i="1"/>
  <c r="W80" i="1"/>
  <c r="Z79" i="1"/>
  <c r="Y79" i="1"/>
  <c r="X79" i="1"/>
  <c r="W79" i="1"/>
  <c r="Z78" i="1"/>
  <c r="Y78" i="1"/>
  <c r="X78" i="1"/>
  <c r="W78" i="1"/>
  <c r="Z77" i="1"/>
  <c r="Y77" i="1"/>
  <c r="X77" i="1"/>
  <c r="W77" i="1"/>
  <c r="Z76" i="1"/>
  <c r="Y76" i="1"/>
  <c r="X76" i="1"/>
  <c r="W76" i="1"/>
  <c r="Z75" i="1"/>
  <c r="Y75" i="1"/>
  <c r="X75" i="1"/>
  <c r="W75" i="1"/>
  <c r="Z74" i="1"/>
  <c r="Y74" i="1"/>
  <c r="X74" i="1"/>
  <c r="W74" i="1"/>
  <c r="Z73" i="1"/>
  <c r="Y73" i="1"/>
  <c r="X73" i="1"/>
  <c r="W73" i="1"/>
  <c r="Z72" i="1"/>
  <c r="Y72" i="1"/>
  <c r="X72" i="1"/>
  <c r="W72" i="1"/>
  <c r="Z71" i="1"/>
  <c r="Y71" i="1"/>
  <c r="X71" i="1"/>
  <c r="W71" i="1"/>
  <c r="Z70" i="1"/>
  <c r="Y70" i="1"/>
  <c r="X70" i="1"/>
  <c r="W70" i="1"/>
  <c r="Z69" i="1"/>
  <c r="Y69" i="1"/>
  <c r="X69" i="1"/>
  <c r="W69" i="1"/>
  <c r="Z68" i="1"/>
  <c r="Y68" i="1"/>
  <c r="X68" i="1"/>
  <c r="W68" i="1"/>
  <c r="Z67" i="1"/>
  <c r="Y67" i="1"/>
  <c r="X67" i="1"/>
  <c r="W67" i="1"/>
  <c r="Z66" i="1"/>
  <c r="Y66" i="1"/>
  <c r="X66" i="1"/>
  <c r="W66" i="1"/>
  <c r="Z65" i="1"/>
  <c r="Y65" i="1"/>
  <c r="X65" i="1"/>
  <c r="W65" i="1"/>
  <c r="Z64" i="1"/>
  <c r="Y64" i="1"/>
  <c r="X64" i="1"/>
  <c r="W64" i="1"/>
  <c r="Z63" i="1"/>
  <c r="Y63" i="1"/>
  <c r="X63" i="1"/>
  <c r="W63" i="1"/>
  <c r="Z62" i="1"/>
  <c r="Y62" i="1"/>
  <c r="X62" i="1"/>
  <c r="W62" i="1"/>
  <c r="Z61" i="1"/>
  <c r="X61" i="1"/>
  <c r="W61" i="1"/>
  <c r="W60" i="1"/>
  <c r="Z59" i="1"/>
  <c r="Y59" i="1"/>
  <c r="X59" i="1"/>
  <c r="W59" i="1"/>
  <c r="W58" i="1"/>
  <c r="W57" i="1"/>
  <c r="W56" i="1"/>
  <c r="W55" i="1"/>
  <c r="W54" i="1"/>
  <c r="W53" i="1"/>
  <c r="W52" i="1"/>
  <c r="W51" i="1"/>
  <c r="W50" i="1"/>
  <c r="Y49" i="1"/>
  <c r="X49" i="1"/>
  <c r="W49" i="1"/>
  <c r="Y48" i="1"/>
  <c r="X48" i="1"/>
  <c r="W48" i="1"/>
  <c r="Y47" i="1"/>
  <c r="X47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Y34" i="1"/>
  <c r="X34" i="1"/>
  <c r="W34" i="1"/>
  <c r="W33" i="1"/>
  <c r="W32" i="1"/>
  <c r="W31" i="1"/>
  <c r="W30" i="1"/>
  <c r="W29" i="1"/>
  <c r="W28" i="1"/>
  <c r="W27" i="1"/>
  <c r="W26" i="1"/>
  <c r="W25" i="1"/>
  <c r="W24" i="1"/>
  <c r="Y23" i="1"/>
  <c r="X23" i="1"/>
  <c r="W23" i="1"/>
  <c r="W22" i="1"/>
  <c r="W21" i="1"/>
  <c r="Y20" i="1"/>
  <c r="X20" i="1"/>
  <c r="W20" i="1"/>
  <c r="W19" i="1"/>
  <c r="Y18" i="1"/>
  <c r="X18" i="1"/>
  <c r="W18" i="1"/>
  <c r="Y17" i="1"/>
  <c r="X17" i="1"/>
  <c r="W17" i="1"/>
  <c r="W16" i="1"/>
  <c r="W15" i="1"/>
  <c r="W14" i="1"/>
  <c r="W13" i="1"/>
  <c r="W12" i="1"/>
  <c r="W11" i="1"/>
  <c r="W10" i="1"/>
  <c r="X9" i="1"/>
  <c r="W9" i="1"/>
</calcChain>
</file>

<file path=xl/sharedStrings.xml><?xml version="1.0" encoding="utf-8"?>
<sst xmlns="http://schemas.openxmlformats.org/spreadsheetml/2006/main" count="1885" uniqueCount="259">
  <si>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</si>
  <si>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</si>
  <si>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</si>
  <si>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</si>
  <si>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</si>
  <si>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</si>
  <si>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</si>
  <si>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</si>
  <si>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</si>
  <si>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</si>
  <si>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</si>
  <si>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</si>
  <si>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</si>
  <si>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</si>
  <si>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</si>
  <si>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</si>
  <si>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</si>
  <si>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</si>
  <si>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</si>
  <si>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</si>
  <si>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</si>
  <si>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</si>
  <si>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</si>
  <si>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</si>
  <si>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</si>
  <si>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</si>
  <si>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</si>
  <si>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</si>
  <si>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</si>
  <si>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</si>
  <si>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</si>
  <si>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</si>
  <si>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0010020</t>
  </si>
  <si>
    <t>ABSC-R</t>
  </si>
  <si>
    <t>Antibody Screen RBC with Reflex to Identification</t>
  </si>
  <si>
    <t>x</t>
  </si>
  <si>
    <t>0013003</t>
  </si>
  <si>
    <t>IRL-AB PKG</t>
  </si>
  <si>
    <t>Antibody ID Package (IRL)</t>
  </si>
  <si>
    <t>0013005</t>
  </si>
  <si>
    <t>IRL-ABID</t>
  </si>
  <si>
    <t>Antibody ID RBC Prenatal-Reflex to Titer</t>
  </si>
  <si>
    <t>0020763</t>
  </si>
  <si>
    <t>PCT</t>
  </si>
  <si>
    <t>Procalcitonin</t>
  </si>
  <si>
    <t>0040248</t>
  </si>
  <si>
    <t>KRAS</t>
  </si>
  <si>
    <t>KRAS Mutation Detection</t>
  </si>
  <si>
    <t>0049000</t>
  </si>
  <si>
    <t>LAP</t>
  </si>
  <si>
    <t>Leukocyte Alkaline Phosphatase (Test on Delay as of 7/21/2023)</t>
  </si>
  <si>
    <t>0051750</t>
  </si>
  <si>
    <t>BRAF RFLX</t>
  </si>
  <si>
    <t>BRAF Codon 600 Mutation Detection with Reflex to MLH1 Promoter Methylation</t>
  </si>
  <si>
    <t>0055567</t>
  </si>
  <si>
    <t>T CELL-F</t>
  </si>
  <si>
    <t>T-Cell Clonality Screening by PCR</t>
  </si>
  <si>
    <t>0080260</t>
  </si>
  <si>
    <t>PBGQT</t>
  </si>
  <si>
    <t>Porphobilinogen (PBG), Urine</t>
  </si>
  <si>
    <t>0090120</t>
  </si>
  <si>
    <t>ETOH</t>
  </si>
  <si>
    <t>Ethanol, Serum or Plasma - Medical</t>
  </si>
  <si>
    <t>0092099</t>
  </si>
  <si>
    <t>CD20</t>
  </si>
  <si>
    <t>B-Cell CD20 Expression (Change effective as of 03/20/24: Refer to 3016431)</t>
  </si>
  <si>
    <t>2002181</t>
  </si>
  <si>
    <t>PORUFPBGU</t>
  </si>
  <si>
    <t>Porphyrins and Porphobilinogen (PBG), Urine</t>
  </si>
  <si>
    <t>2002296</t>
  </si>
  <si>
    <t>CHR ST</t>
  </si>
  <si>
    <t>Chromosome Analysis, Solid Tumor</t>
  </si>
  <si>
    <t>2002300</t>
  </si>
  <si>
    <t>CHR ONC</t>
  </si>
  <si>
    <t>Chromosome Analysis, Lymph Node</t>
  </si>
  <si>
    <t>2002327</t>
  </si>
  <si>
    <t>MSI REFLEX</t>
  </si>
  <si>
    <t>Mismatch Repair by Immunohistochemistry with Reflex to BRAF Codon 600 Mutation and MLH1 Promoter Methylation</t>
  </si>
  <si>
    <t>2002440</t>
  </si>
  <si>
    <t>EGFR PCR</t>
  </si>
  <si>
    <t>EGFR Mutation Detection by Pyrosequencing</t>
  </si>
  <si>
    <t>2002498</t>
  </si>
  <si>
    <t>BRAF PCR</t>
  </si>
  <si>
    <t>BRAF Codon 600 Mutation Detection by Pyrosequencing</t>
  </si>
  <si>
    <t>2003036</t>
  </si>
  <si>
    <t>AQP4</t>
  </si>
  <si>
    <t>Aquaporin-4 Receptor Antibody (Change effective as of 05/20/24: Refer to 2013320)</t>
  </si>
  <si>
    <t>2003040</t>
  </si>
  <si>
    <t>PM/SCL</t>
  </si>
  <si>
    <t>PM/Scl-100 Antibody, IgG by Immunoblot</t>
  </si>
  <si>
    <t>2003123</t>
  </si>
  <si>
    <t>NRAS</t>
  </si>
  <si>
    <t>NRAS Mutation Detection by Pyrosequencing</t>
  </si>
  <si>
    <t>2005685</t>
  </si>
  <si>
    <t>JPN M</t>
  </si>
  <si>
    <t>Japanese Encephalitis Virus Antibody, IgM by ELISA (Change effective as of 05/20/24: Refer to 2005689)</t>
  </si>
  <si>
    <t>2005687</t>
  </si>
  <si>
    <t>JPN G</t>
  </si>
  <si>
    <t>Japanese Encephalitis Virus Antibody, IgG by ELISA (Change effective as of 05/20/24: Refer to 2005689)</t>
  </si>
  <si>
    <t>2006193</t>
  </si>
  <si>
    <t>BCELL SCRN</t>
  </si>
  <si>
    <t>B-Cell Clonality Screening (IgH and IgK) by PCR</t>
  </si>
  <si>
    <t>2006444</t>
  </si>
  <si>
    <t>IDH1-2</t>
  </si>
  <si>
    <t>IDH1 and IDH2 Mutation Analysis, exon 4</t>
  </si>
  <si>
    <t>2009318</t>
  </si>
  <si>
    <t>MYD88</t>
  </si>
  <si>
    <t>MYD88 L265P Mutation Detection by PCR, Quantitative</t>
  </si>
  <si>
    <t>2010136</t>
  </si>
  <si>
    <t>CDCO ETOH</t>
  </si>
  <si>
    <t>Alcohol, Urine, Quantitative</t>
  </si>
  <si>
    <t>2011476</t>
  </si>
  <si>
    <t>UPBGQTRAND</t>
  </si>
  <si>
    <t>Porphobilinogen (PBG), Random Urine(Change effective as of 05/20/24: Refer to 0080260 in the May Hotline)</t>
  </si>
  <si>
    <t>2012052</t>
  </si>
  <si>
    <t>HHA SEQ</t>
  </si>
  <si>
    <t>Hereditary Hemolytic Anemia Panel Sequencing</t>
  </si>
  <si>
    <t>2012173</t>
  </si>
  <si>
    <t>U3 FIB</t>
  </si>
  <si>
    <t>Fibrillarin (U3 RNP) Antibody, IgG</t>
  </si>
  <si>
    <t>2013284</t>
  </si>
  <si>
    <t>22C3 IP</t>
  </si>
  <si>
    <t>PD-L1 22C3 IHC with Tumor Proportion Score (TPS) Interpretation, pembrolizumab (KEYTRUDA) and cemiplimab-rwlc (LIBTAYO)</t>
  </si>
  <si>
    <t>2013327</t>
  </si>
  <si>
    <t>AQP4 R</t>
  </si>
  <si>
    <t>Aquaporin-4 Receptor Antibody by ELISA with Reflex to Aquaporin-4 Receptor Antibody, IgG by IFA (Change effective as of 05/20/24: Refer to 2013320)</t>
  </si>
  <si>
    <t>3000082</t>
  </si>
  <si>
    <t>ANA IFA AB</t>
  </si>
  <si>
    <t>Antinuclear Antibody (ANA) with HEp-2 Substrate, IgG by IFA</t>
  </si>
  <si>
    <t>3000197</t>
  </si>
  <si>
    <t>22C3 GAST</t>
  </si>
  <si>
    <t>PD-L1 22C3 IHC with Combined Positive Score (CPS) Interpretation, pembrolizumab (KEYTRUDA)</t>
  </si>
  <si>
    <t>3000399</t>
  </si>
  <si>
    <t>QFT-4</t>
  </si>
  <si>
    <t>QuantiFERON-TB Gold Plus, 4-Tube</t>
  </si>
  <si>
    <t>3000400</t>
  </si>
  <si>
    <t>QFT-PLUS</t>
  </si>
  <si>
    <t>QuantiFERON-TB Gold Plus, 1-Tube</t>
  </si>
  <si>
    <t>3000479</t>
  </si>
  <si>
    <t>SSC PANEL</t>
  </si>
  <si>
    <t>Criteria Systemic Sclerosis Panel</t>
  </si>
  <si>
    <t>3001161</t>
  </si>
  <si>
    <t>FLT3-PCR</t>
  </si>
  <si>
    <t>FLT3 ITD and TKD Mutation Detection</t>
  </si>
  <si>
    <t>3002063</t>
  </si>
  <si>
    <t>FISHMMP</t>
  </si>
  <si>
    <t>Multiple Myeloma Panel by FISH</t>
  </si>
  <si>
    <t>3002105</t>
  </si>
  <si>
    <t>U-PEP</t>
  </si>
  <si>
    <t>Monoclonal Protein Study, 24 hour, Urine</t>
  </si>
  <si>
    <t>3002134</t>
  </si>
  <si>
    <t>IDH1 RFLX</t>
  </si>
  <si>
    <t>IDH1 R132H Point Mutation by Immunohistochemistry with Reflex to IDH1 and IDH2 Mutation Analysis, Exon 4</t>
  </si>
  <si>
    <t>3002135</t>
  </si>
  <si>
    <t>OLIGO PAN</t>
  </si>
  <si>
    <t>1p19q Deletion by FISH and IDH1 R132H Point Mutation by Immunohistochemistry with Reflex to IDH1 and IDH2 Mutation Analysis, Exon 4</t>
  </si>
  <si>
    <t>3002479</t>
  </si>
  <si>
    <t>LIVER PAN</t>
  </si>
  <si>
    <t>Autoimmune Liver Disease Reflexive Panel</t>
  </si>
  <si>
    <t>3003086</t>
  </si>
  <si>
    <t>FA PRO RBC</t>
  </si>
  <si>
    <t>Fatty Acids Profile, Essential in Red Blood Cells</t>
  </si>
  <si>
    <t>3004267</t>
  </si>
  <si>
    <t>IDH12FFPE</t>
  </si>
  <si>
    <t>IDH1 and IDH2 Mutation Analysis Exon 4, Formalin-Fixed, Paraffin-Embedded (FFPE) Tissue</t>
  </si>
  <si>
    <t>3004277</t>
  </si>
  <si>
    <t>MSIPCR</t>
  </si>
  <si>
    <t>Microsatellite Instability (MSI) HNPCC/Lynch Syndrome by PCR</t>
  </si>
  <si>
    <t>3004308</t>
  </si>
  <si>
    <t>MLH1 PCR</t>
  </si>
  <si>
    <t>MLH1 Promoter Methylation</t>
  </si>
  <si>
    <t>3005956</t>
  </si>
  <si>
    <t>MGMT METH</t>
  </si>
  <si>
    <t>MGMT Promoter Methylation Detection by ddPCR</t>
  </si>
  <si>
    <t>3006049</t>
  </si>
  <si>
    <t>AE CSF</t>
  </si>
  <si>
    <t>Autoimmune Encephalitis Reflex Panel, CSF (Change effective as of 05/20/24: Refer to 3006202, 3006211)</t>
  </si>
  <si>
    <t>3006050</t>
  </si>
  <si>
    <t>ENCEPHEXT2</t>
  </si>
  <si>
    <t>Autoimmune Encephalitis Extended Panel, Serum (Change effective as of 05/20/24: Refer to 3006201, 3006210)</t>
  </si>
  <si>
    <t>3006285</t>
  </si>
  <si>
    <t>ADIPO SP</t>
  </si>
  <si>
    <t>Adiponectin Quantitative, Serum/Plasma (Change effective as of 05/20/24: Refer to 3017195 in the May Hotline)</t>
  </si>
  <si>
    <t>3016431</t>
  </si>
  <si>
    <t>CD20 QUANT</t>
  </si>
  <si>
    <t>B-Cell CD20 Expression by Flow Cytometry, Quantitative</t>
  </si>
  <si>
    <t>3016444</t>
  </si>
  <si>
    <t>PHOSPHO T</t>
  </si>
  <si>
    <t>Phospho-Tau/Total-Tau/A Beta42, CSF (Change effective as of 05/20/24: Refer to 3017653 in the May Hotline)</t>
  </si>
  <si>
    <t>3017050</t>
  </si>
  <si>
    <t>RAPID AML</t>
  </si>
  <si>
    <t>Rapid Acute Myeloid Leukemia Targeted Therapy Mutation Panel</t>
  </si>
  <si>
    <t>3017195</t>
  </si>
  <si>
    <t>ADIP SP</t>
  </si>
  <si>
    <t>3017203</t>
  </si>
  <si>
    <t>BRAF NGS</t>
  </si>
  <si>
    <t>3017204</t>
  </si>
  <si>
    <t>BRAF REFL</t>
  </si>
  <si>
    <t>3017209</t>
  </si>
  <si>
    <t>CRC MUT</t>
  </si>
  <si>
    <t>3017222</t>
  </si>
  <si>
    <t>IDH1-IDH2</t>
  </si>
  <si>
    <t>3017230</t>
  </si>
  <si>
    <t>LUNG MUT</t>
  </si>
  <si>
    <t>3017233</t>
  </si>
  <si>
    <t>MEL MUT</t>
  </si>
  <si>
    <t>3017372</t>
  </si>
  <si>
    <t>TPMTGENO</t>
  </si>
  <si>
    <t>TPMT Genotyping</t>
  </si>
  <si>
    <t>3017373</t>
  </si>
  <si>
    <t>NUDT15GENO</t>
  </si>
  <si>
    <t>NUDT15 Genotyping</t>
  </si>
  <si>
    <t>3017399</t>
  </si>
  <si>
    <t>TPSAB1</t>
  </si>
  <si>
    <t>3017440</t>
  </si>
  <si>
    <t>MA2/TA CSF</t>
  </si>
  <si>
    <t>Ma2/Ta Antibody, IgG by Immunoblot, CSF</t>
  </si>
  <si>
    <t>3017441</t>
  </si>
  <si>
    <t>MA2/TA SER</t>
  </si>
  <si>
    <t>Ma2/Ta Antibody, IgG by Immunoblot, Serum</t>
  </si>
  <si>
    <t>3017549</t>
  </si>
  <si>
    <t>HLA B51</t>
  </si>
  <si>
    <t>3017554</t>
  </si>
  <si>
    <t>QFT PLUS</t>
  </si>
  <si>
    <t>QuantiFERON TB-Gold Plus, 1-Tube</t>
  </si>
  <si>
    <t>3017562</t>
  </si>
  <si>
    <t>QFT 4</t>
  </si>
  <si>
    <t>QuantiFERON TB-Gold Plus, 4-Tube</t>
  </si>
  <si>
    <t>3017565</t>
  </si>
  <si>
    <t xml:space="preserve"> TRI A 19</t>
  </si>
  <si>
    <t>Allergen, Food, Wheat Component rTri a 19 Omega 5-Gliadin, IgE</t>
  </si>
  <si>
    <t>3017569</t>
  </si>
  <si>
    <t>WHEAT R</t>
  </si>
  <si>
    <t>Allergen, Food, Wheat and nGliadin With Reflex to Components, IgE</t>
  </si>
  <si>
    <t>3017610</t>
  </si>
  <si>
    <t>IRL AB PKG</t>
  </si>
  <si>
    <t>RBC Antibody ID Package (IRL)</t>
  </si>
  <si>
    <t>3017611</t>
  </si>
  <si>
    <t>IRL ABID</t>
  </si>
  <si>
    <t>RBC Antibody ID Prenatal - Reflex to Titer</t>
  </si>
  <si>
    <t>3017615</t>
  </si>
  <si>
    <t>PDL1 22C3</t>
  </si>
  <si>
    <t>PD-L1 22C3 by IHC</t>
  </si>
  <si>
    <t>3017651</t>
  </si>
  <si>
    <t>VIT C IV</t>
  </si>
  <si>
    <t>3017653</t>
  </si>
  <si>
    <t>ADMRKS CSF</t>
  </si>
  <si>
    <t>Alzheimer's Disease Markers, CSF</t>
  </si>
  <si>
    <t>Effective as of May 20, 2024</t>
  </si>
  <si>
    <t>Adiponectin, Quantitative Serum/Plasma (Available May 3, 2024)</t>
  </si>
  <si>
    <t>BRAF Mutation Detection (Available May 3, 2024)</t>
  </si>
  <si>
    <t>BRAF Mutation Detection with Reflex to MLH1 Promoter Methylation (Available May 3, 2024)</t>
  </si>
  <si>
    <t>Colorectal Cancer Mutation Panel (Available May 3, 2024)</t>
  </si>
  <si>
    <t>IDH1 and IDH2 Mutation Detection (Available May 3, 2024)</t>
  </si>
  <si>
    <t>Lung Cancer Mutation Panel (Available May 3, 2024)</t>
  </si>
  <si>
    <t>Melanoma Mutation Panel (Available May 3, 2024)</t>
  </si>
  <si>
    <t>TPSAB1 Copy Number Analysis by ddPCR (Available May 3, 2024)</t>
  </si>
  <si>
    <t>HLA-B51 Genotyping, Behcet Disease (Available May 3, 2024)</t>
  </si>
  <si>
    <t>Vitamin C, Plasma (High-Dose Therapy) (Available May 3,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</si>
</sst>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7" fillId="0" borderId="1" xfId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84"/>
  <sheetViews>
    <sheetView showGridLines="0" tabSelected="1" zoomScaleNormal="100" workbookViewId="0">
      <selection activeCell="AF8" sqref="AF8"/>
    </sheetView>
  </sheetViews>
  <sheetFormatPr defaultRowHeight="15" x14ac:dyDescent="0.25"/>
  <cols>
    <col min="1" max="1" width="10.42578125" customWidth="1"/>
    <col min="2" max="2" width="11" customWidth="1"/>
    <col min="3" max="3" width="33.28515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 x14ac:dyDescent="0.25">
      <c r="A1" s="13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36" customHeight="1" x14ac:dyDescent="0.25">
      <c r="A2" s="11"/>
      <c r="B2" s="11"/>
      <c r="C2" s="11"/>
      <c r="D2" s="14" t="s">
        <v>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4.45" customHeight="1" x14ac:dyDescent="0.25">
      <c r="A3" s="13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7.25" x14ac:dyDescent="0.3">
      <c r="A4" s="15" t="s">
        <v>248</v>
      </c>
      <c r="B4" s="16"/>
      <c r="C4" s="16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 x14ac:dyDescent="0.3">
      <c r="A5" s="10" t="s">
        <v>2</v>
      </c>
      <c r="B5" s="11"/>
      <c r="C5" s="11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 x14ac:dyDescent="0.3">
      <c r="A6" s="12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 x14ac:dyDescent="0.3">
      <c r="A7" s="12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 x14ac:dyDescent="0.2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x14ac:dyDescent="0.25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35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9" t="str">
        <f>HYPERLINK("http://www.aruplab.com/Testing-Information/resources/HotLines/HotLineDocs/May2024QHL/0010020.pdf","H")</f>
        <v>H</v>
      </c>
      <c r="X9" s="9" t="str">
        <f>HYPERLINK("http://www.aruplab.com/Testing-Information/resources/HotLines/TDMix/May2024QHL/0010020.xlsx","T")</f>
        <v>T</v>
      </c>
      <c r="Y9" s="7" t="s">
        <v>0</v>
      </c>
      <c r="Z9" s="7" t="s">
        <v>0</v>
      </c>
      <c r="AA9" s="8">
        <v>45433</v>
      </c>
    </row>
    <row r="10" spans="1:27" x14ac:dyDescent="0.25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35</v>
      </c>
      <c r="V10" s="7" t="s">
        <v>0</v>
      </c>
      <c r="W10" s="9" t="str">
        <f>HYPERLINK("http://www.aruplab.com/Testing-Information/resources/HotLines/HotLineDocs/May2024QHL/2024.04.05 May Quarterly Hotline Inactivations.pdf","H")</f>
        <v>H</v>
      </c>
      <c r="X10" s="7" t="s">
        <v>0</v>
      </c>
      <c r="Y10" s="7" t="s">
        <v>0</v>
      </c>
      <c r="Z10" s="7" t="s">
        <v>0</v>
      </c>
      <c r="AA10" s="8">
        <v>45432</v>
      </c>
    </row>
    <row r="11" spans="1:27" x14ac:dyDescent="0.25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35</v>
      </c>
      <c r="V11" s="7" t="s">
        <v>0</v>
      </c>
      <c r="W11" s="9" t="str">
        <f>HYPERLINK("http://www.aruplab.com/Testing-Information/resources/HotLines/HotLineDocs/May2024QHL/2024.04.05 May Quarterly Hotline Inactivations.pdf","H")</f>
        <v>H</v>
      </c>
      <c r="X11" s="7" t="s">
        <v>0</v>
      </c>
      <c r="Y11" s="7" t="s">
        <v>0</v>
      </c>
      <c r="Z11" s="7" t="s">
        <v>0</v>
      </c>
      <c r="AA11" s="8">
        <v>45432</v>
      </c>
    </row>
    <row r="12" spans="1:27" x14ac:dyDescent="0.25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35</v>
      </c>
      <c r="G12" s="7" t="s">
        <v>35</v>
      </c>
      <c r="H12" s="7" t="s">
        <v>0</v>
      </c>
      <c r="I12" s="7" t="s">
        <v>0</v>
      </c>
      <c r="J12" s="7" t="s">
        <v>35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0</v>
      </c>
      <c r="W12" s="9" t="str">
        <f>HYPERLINK("http://www.aruplab.com/Testing-Information/resources/HotLines/HotLineDocs/May2024QHL/0020763.pdf","H")</f>
        <v>H</v>
      </c>
      <c r="X12" s="7" t="s">
        <v>0</v>
      </c>
      <c r="Y12" s="7" t="s">
        <v>0</v>
      </c>
      <c r="Z12" s="7" t="s">
        <v>0</v>
      </c>
      <c r="AA12" s="8">
        <v>45432</v>
      </c>
    </row>
    <row r="13" spans="1:27" x14ac:dyDescent="0.25">
      <c r="A13" s="6" t="s">
        <v>45</v>
      </c>
      <c r="B13" s="6" t="s">
        <v>46</v>
      </c>
      <c r="C13" s="6" t="s">
        <v>47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35</v>
      </c>
      <c r="W13" s="9" t="str">
        <f>HYPERLINK("http://www.aruplab.com/Testing-Information/resources/HotLines/HotLineDocs/May2024QHL/2024.04.05 May Quarterly Hotline Inactivations.pdf","H")</f>
        <v>H</v>
      </c>
      <c r="X13" s="7" t="s">
        <v>0</v>
      </c>
      <c r="Y13" s="7" t="s">
        <v>0</v>
      </c>
      <c r="Z13" s="7" t="s">
        <v>0</v>
      </c>
      <c r="AA13" s="8">
        <v>45432</v>
      </c>
    </row>
    <row r="14" spans="1:27" ht="30" x14ac:dyDescent="0.25">
      <c r="A14" s="6" t="s">
        <v>48</v>
      </c>
      <c r="B14" s="6" t="s">
        <v>49</v>
      </c>
      <c r="C14" s="6" t="s">
        <v>50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35</v>
      </c>
      <c r="W14" s="9" t="str">
        <f>HYPERLINK("http://www.aruplab.com/Testing-Information/resources/HotLines/HotLineDocs/May2024QHL/2024.04.05 May Quarterly Hotline Inactivations.pdf","H")</f>
        <v>H</v>
      </c>
      <c r="X14" s="7" t="s">
        <v>0</v>
      </c>
      <c r="Y14" s="7" t="s">
        <v>0</v>
      </c>
      <c r="Z14" s="7" t="s">
        <v>0</v>
      </c>
      <c r="AA14" s="8">
        <v>45432</v>
      </c>
    </row>
    <row r="15" spans="1:27" ht="30" x14ac:dyDescent="0.25">
      <c r="A15" s="6" t="s">
        <v>51</v>
      </c>
      <c r="B15" s="6" t="s">
        <v>52</v>
      </c>
      <c r="C15" s="6" t="s">
        <v>53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35</v>
      </c>
      <c r="V15" s="7" t="s">
        <v>0</v>
      </c>
      <c r="W15" s="9" t="str">
        <f>HYPERLINK("http://www.aruplab.com/Testing-Information/resources/HotLines/HotLineDocs/May2024QHL/2024.04.05 May Quarterly Hotline Inactivations.pdf","H")</f>
        <v>H</v>
      </c>
      <c r="X15" s="7" t="s">
        <v>0</v>
      </c>
      <c r="Y15" s="7" t="s">
        <v>0</v>
      </c>
      <c r="Z15" s="7" t="s">
        <v>0</v>
      </c>
      <c r="AA15" s="8">
        <v>45432</v>
      </c>
    </row>
    <row r="16" spans="1:27" x14ac:dyDescent="0.25">
      <c r="A16" s="6" t="s">
        <v>54</v>
      </c>
      <c r="B16" s="6" t="s">
        <v>55</v>
      </c>
      <c r="C16" s="6" t="s">
        <v>56</v>
      </c>
      <c r="D16" s="7" t="s">
        <v>0</v>
      </c>
      <c r="E16" s="7" t="s">
        <v>0</v>
      </c>
      <c r="F16" s="7" t="s">
        <v>35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9" t="str">
        <f>HYPERLINK("http://www.aruplab.com/Testing-Information/resources/HotLines/HotLineDocs/May2024QHL/0055567.pdf","H")</f>
        <v>H</v>
      </c>
      <c r="X16" s="7" t="s">
        <v>0</v>
      </c>
      <c r="Y16" s="7" t="s">
        <v>0</v>
      </c>
      <c r="Z16" s="7" t="s">
        <v>0</v>
      </c>
      <c r="AA16" s="8">
        <v>45432</v>
      </c>
    </row>
    <row r="17" spans="1:27" x14ac:dyDescent="0.25">
      <c r="A17" s="6" t="s">
        <v>57</v>
      </c>
      <c r="B17" s="6" t="s">
        <v>58</v>
      </c>
      <c r="C17" s="6" t="s">
        <v>59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35</v>
      </c>
      <c r="I17" s="7" t="s">
        <v>0</v>
      </c>
      <c r="J17" s="7" t="s">
        <v>35</v>
      </c>
      <c r="K17" s="7" t="s">
        <v>35</v>
      </c>
      <c r="L17" s="7" t="s">
        <v>0</v>
      </c>
      <c r="M17" s="7" t="s">
        <v>35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9" t="str">
        <f>HYPERLINK("http://www.aruplab.com/Testing-Information/resources/HotLines/HotLineDocs/May2024QHL/0080260.pdf","H")</f>
        <v>H</v>
      </c>
      <c r="X17" s="9" t="str">
        <f>HYPERLINK("http://www.aruplab.com/Testing-Information/resources/HotLines/TDMix/May2024QHL/0080260.xlsx","T")</f>
        <v>T</v>
      </c>
      <c r="Y17" s="9" t="str">
        <f>HYPERLINK("http://www.aruplab.com/Testing-Information/resources/HotLines/Sample_Reports/May2024QHL/0080260_Porphobilinogen PBG, Urine_PBGQT.pdf","E")</f>
        <v>E</v>
      </c>
      <c r="Z17" s="7" t="s">
        <v>0</v>
      </c>
      <c r="AA17" s="8">
        <v>45432</v>
      </c>
    </row>
    <row r="18" spans="1:27" x14ac:dyDescent="0.25">
      <c r="A18" s="6" t="s">
        <v>60</v>
      </c>
      <c r="B18" s="6" t="s">
        <v>61</v>
      </c>
      <c r="C18" s="6" t="s">
        <v>62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35</v>
      </c>
      <c r="R18" s="7" t="s">
        <v>0</v>
      </c>
      <c r="S18" s="7" t="s">
        <v>0</v>
      </c>
      <c r="T18" s="7" t="s">
        <v>0</v>
      </c>
      <c r="U18" s="7" t="s">
        <v>0</v>
      </c>
      <c r="V18" s="7" t="s">
        <v>0</v>
      </c>
      <c r="W18" s="9" t="str">
        <f>HYPERLINK("http://www.aruplab.com/Testing-Information/resources/HotLines/HotLineDocs/May2024QHL/0090120.pdf","H")</f>
        <v>H</v>
      </c>
      <c r="X18" s="9" t="str">
        <f>HYPERLINK("http://www.aruplab.com/Testing-Information/resources/HotLines/TDMix/May2024QHL/0090120.xlsx","T")</f>
        <v>T</v>
      </c>
      <c r="Y18" s="9" t="str">
        <f>HYPERLINK("http://www.aruplab.com/Testing-Information/resources/HotLines/Sample_Reports/May2024QHL/0090120_Ethanol, Serum or Plasma Medical_ETOH.pdf","E")</f>
        <v>E</v>
      </c>
      <c r="Z18" s="7" t="s">
        <v>0</v>
      </c>
      <c r="AA18" s="8">
        <v>45432</v>
      </c>
    </row>
    <row r="19" spans="1:27" ht="30" x14ac:dyDescent="0.25">
      <c r="A19" s="6" t="s">
        <v>63</v>
      </c>
      <c r="B19" s="6" t="s">
        <v>64</v>
      </c>
      <c r="C19" s="6" t="s">
        <v>65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35</v>
      </c>
      <c r="V19" s="7" t="s">
        <v>0</v>
      </c>
      <c r="W19" s="9" t="str">
        <f>HYPERLINK("http://www.aruplab.com/Testing-Information/resources/HotLines/HotLineDocs/May2024QHL/2024.04.05 May Quarterly Hotline Inactivations.pdf","H")</f>
        <v>H</v>
      </c>
      <c r="X19" s="7" t="s">
        <v>0</v>
      </c>
      <c r="Y19" s="7" t="s">
        <v>0</v>
      </c>
      <c r="Z19" s="7" t="s">
        <v>0</v>
      </c>
      <c r="AA19" s="8">
        <v>45432</v>
      </c>
    </row>
    <row r="20" spans="1:27" ht="30" x14ac:dyDescent="0.25">
      <c r="A20" s="6" t="s">
        <v>66</v>
      </c>
      <c r="B20" s="6" t="s">
        <v>67</v>
      </c>
      <c r="C20" s="6" t="s">
        <v>68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35</v>
      </c>
      <c r="I20" s="7" t="s">
        <v>0</v>
      </c>
      <c r="J20" s="7" t="s">
        <v>35</v>
      </c>
      <c r="K20" s="7" t="s">
        <v>35</v>
      </c>
      <c r="L20" s="7" t="s">
        <v>0</v>
      </c>
      <c r="M20" s="7" t="s">
        <v>35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0</v>
      </c>
      <c r="W20" s="9" t="str">
        <f>HYPERLINK("http://www.aruplab.com/Testing-Information/resources/HotLines/HotLineDocs/May2024QHL/2002181.pdf","H")</f>
        <v>H</v>
      </c>
      <c r="X20" s="9" t="str">
        <f>HYPERLINK("http://www.aruplab.com/Testing-Information/resources/HotLines/TDMix/May2024QHL/2002181.xlsx","T")</f>
        <v>T</v>
      </c>
      <c r="Y20" s="9" t="str">
        <f>HYPERLINK("http://www.aruplab.com/Testing-Information/resources/HotLines/Sample_Reports/May2024QHL/2002181_Porphyrins and Porphobilinogen PBG, Urine_PORUFPBGU.pdf","E")</f>
        <v>E</v>
      </c>
      <c r="Z20" s="7" t="s">
        <v>0</v>
      </c>
      <c r="AA20" s="8">
        <v>45432</v>
      </c>
    </row>
    <row r="21" spans="1:27" x14ac:dyDescent="0.25">
      <c r="A21" s="6" t="s">
        <v>69</v>
      </c>
      <c r="B21" s="6" t="s">
        <v>70</v>
      </c>
      <c r="C21" s="6" t="s">
        <v>71</v>
      </c>
      <c r="D21" s="7" t="s">
        <v>0</v>
      </c>
      <c r="E21" s="7" t="s">
        <v>0</v>
      </c>
      <c r="F21" s="7" t="s">
        <v>35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0</v>
      </c>
      <c r="V21" s="7" t="s">
        <v>0</v>
      </c>
      <c r="W21" s="9" t="str">
        <f>HYPERLINK("http://www.aruplab.com/Testing-Information/resources/HotLines/HotLineDocs/May2024QHL/2002296.pdf","H")</f>
        <v>H</v>
      </c>
      <c r="X21" s="7" t="s">
        <v>0</v>
      </c>
      <c r="Y21" s="7" t="s">
        <v>0</v>
      </c>
      <c r="Z21" s="7" t="s">
        <v>0</v>
      </c>
      <c r="AA21" s="8">
        <v>45432</v>
      </c>
    </row>
    <row r="22" spans="1:27" x14ac:dyDescent="0.25">
      <c r="A22" s="6" t="s">
        <v>72</v>
      </c>
      <c r="B22" s="6" t="s">
        <v>73</v>
      </c>
      <c r="C22" s="6" t="s">
        <v>74</v>
      </c>
      <c r="D22" s="7" t="s">
        <v>0</v>
      </c>
      <c r="E22" s="7" t="s">
        <v>0</v>
      </c>
      <c r="F22" s="7" t="s">
        <v>35</v>
      </c>
      <c r="G22" s="7" t="s">
        <v>0</v>
      </c>
      <c r="H22" s="7" t="s">
        <v>0</v>
      </c>
      <c r="I22" s="7" t="s">
        <v>35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 t="s">
        <v>0</v>
      </c>
      <c r="V22" s="7" t="s">
        <v>0</v>
      </c>
      <c r="W22" s="9" t="str">
        <f>HYPERLINK("http://www.aruplab.com/Testing-Information/resources/HotLines/HotLineDocs/May2024QHL/2002300.pdf","H")</f>
        <v>H</v>
      </c>
      <c r="X22" s="7" t="s">
        <v>0</v>
      </c>
      <c r="Y22" s="7" t="s">
        <v>0</v>
      </c>
      <c r="Z22" s="7" t="s">
        <v>0</v>
      </c>
      <c r="AA22" s="8">
        <v>45432</v>
      </c>
    </row>
    <row r="23" spans="1:27" ht="45" x14ac:dyDescent="0.25">
      <c r="A23" s="6" t="s">
        <v>75</v>
      </c>
      <c r="B23" s="6" t="s">
        <v>76</v>
      </c>
      <c r="C23" s="6" t="s">
        <v>77</v>
      </c>
      <c r="D23" s="7" t="s">
        <v>0</v>
      </c>
      <c r="E23" s="7" t="s">
        <v>35</v>
      </c>
      <c r="F23" s="7" t="s">
        <v>0</v>
      </c>
      <c r="G23" s="7" t="s">
        <v>0</v>
      </c>
      <c r="H23" s="7" t="s">
        <v>35</v>
      </c>
      <c r="I23" s="7" t="s">
        <v>35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35</v>
      </c>
      <c r="O23" s="7" t="s">
        <v>0</v>
      </c>
      <c r="P23" s="7" t="s">
        <v>0</v>
      </c>
      <c r="Q23" s="7" t="s">
        <v>0</v>
      </c>
      <c r="R23" s="7" t="s">
        <v>0</v>
      </c>
      <c r="S23" s="7" t="s">
        <v>0</v>
      </c>
      <c r="T23" s="7" t="s">
        <v>0</v>
      </c>
      <c r="U23" s="7" t="s">
        <v>0</v>
      </c>
      <c r="V23" s="7" t="s">
        <v>0</v>
      </c>
      <c r="W23" s="9" t="str">
        <f>HYPERLINK("http://www.aruplab.com/Testing-Information/resources/HotLines/HotLineDocs/May2024QHL/2002327.pdf","H")</f>
        <v>H</v>
      </c>
      <c r="X23" s="9" t="str">
        <f>HYPERLINK("http://www.aruplab.com/Testing-Information/resources/HotLines/TDMix/May2024QHL/2002327.xlsx","T")</f>
        <v>T</v>
      </c>
      <c r="Y23" s="9" t="str">
        <f>HYPERLINK("http://www.aruplab.com/Testing-Information/resources/HotLines/Sample_Reports/May2024QHL/2002327_Mismatch Repair by Immunohistochemistry with Reflex to BRAF Mutation Detection with Reflex to MLH1 Promoter Methylation_MSI REFLEX.pdf","E")</f>
        <v>E</v>
      </c>
      <c r="Z23" s="7" t="s">
        <v>0</v>
      </c>
      <c r="AA23" s="8">
        <v>45433</v>
      </c>
    </row>
    <row r="24" spans="1:27" x14ac:dyDescent="0.25">
      <c r="A24" s="6" t="s">
        <v>78</v>
      </c>
      <c r="B24" s="6" t="s">
        <v>79</v>
      </c>
      <c r="C24" s="6" t="s">
        <v>80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  <c r="Q24" s="7" t="s">
        <v>0</v>
      </c>
      <c r="R24" s="7" t="s">
        <v>0</v>
      </c>
      <c r="S24" s="7" t="s">
        <v>0</v>
      </c>
      <c r="T24" s="7" t="s">
        <v>0</v>
      </c>
      <c r="U24" s="7" t="s">
        <v>0</v>
      </c>
      <c r="V24" s="7" t="s">
        <v>35</v>
      </c>
      <c r="W24" s="9" t="str">
        <f>HYPERLINK("http://www.aruplab.com/Testing-Information/resources/HotLines/HotLineDocs/May2024QHL/2024.04.05 May Quarterly Hotline Inactivations.pdf","H")</f>
        <v>H</v>
      </c>
      <c r="X24" s="7" t="s">
        <v>0</v>
      </c>
      <c r="Y24" s="7" t="s">
        <v>0</v>
      </c>
      <c r="Z24" s="7" t="s">
        <v>0</v>
      </c>
      <c r="AA24" s="8">
        <v>45432</v>
      </c>
    </row>
    <row r="25" spans="1:27" ht="30" x14ac:dyDescent="0.25">
      <c r="A25" s="6" t="s">
        <v>81</v>
      </c>
      <c r="B25" s="6" t="s">
        <v>82</v>
      </c>
      <c r="C25" s="6" t="s">
        <v>83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  <c r="N25" s="7" t="s">
        <v>0</v>
      </c>
      <c r="O25" s="7" t="s">
        <v>0</v>
      </c>
      <c r="P25" s="7" t="s">
        <v>0</v>
      </c>
      <c r="Q25" s="7" t="s">
        <v>0</v>
      </c>
      <c r="R25" s="7" t="s">
        <v>0</v>
      </c>
      <c r="S25" s="7" t="s">
        <v>0</v>
      </c>
      <c r="T25" s="7" t="s">
        <v>0</v>
      </c>
      <c r="U25" s="7" t="s">
        <v>35</v>
      </c>
      <c r="V25" s="7" t="s">
        <v>0</v>
      </c>
      <c r="W25" s="9" t="str">
        <f>HYPERLINK("http://www.aruplab.com/Testing-Information/resources/HotLines/HotLineDocs/May2024QHL/2024.04.05 May Quarterly Hotline Inactivations.pdf","H")</f>
        <v>H</v>
      </c>
      <c r="X25" s="7" t="s">
        <v>0</v>
      </c>
      <c r="Y25" s="7" t="s">
        <v>0</v>
      </c>
      <c r="Z25" s="7" t="s">
        <v>0</v>
      </c>
      <c r="AA25" s="8">
        <v>45432</v>
      </c>
    </row>
    <row r="26" spans="1:27" ht="30" x14ac:dyDescent="0.25">
      <c r="A26" s="6" t="s">
        <v>84</v>
      </c>
      <c r="B26" s="6" t="s">
        <v>85</v>
      </c>
      <c r="C26" s="6" t="s">
        <v>86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  <c r="U26" s="7" t="s">
        <v>35</v>
      </c>
      <c r="V26" s="7" t="s">
        <v>0</v>
      </c>
      <c r="W26" s="9" t="str">
        <f>HYPERLINK("http://www.aruplab.com/Testing-Information/resources/HotLines/HotLineDocs/May2024QHL/2024.04.05 May Quarterly Hotline Inactivations.pdf","H")</f>
        <v>H</v>
      </c>
      <c r="X26" s="7" t="s">
        <v>0</v>
      </c>
      <c r="Y26" s="7" t="s">
        <v>0</v>
      </c>
      <c r="Z26" s="7" t="s">
        <v>0</v>
      </c>
      <c r="AA26" s="8">
        <v>45432</v>
      </c>
    </row>
    <row r="27" spans="1:27" x14ac:dyDescent="0.25">
      <c r="A27" s="6" t="s">
        <v>87</v>
      </c>
      <c r="B27" s="6" t="s">
        <v>88</v>
      </c>
      <c r="C27" s="6" t="s">
        <v>89</v>
      </c>
      <c r="D27" s="7" t="s">
        <v>0</v>
      </c>
      <c r="E27" s="7" t="s">
        <v>0</v>
      </c>
      <c r="F27" s="7" t="s">
        <v>35</v>
      </c>
      <c r="G27" s="7" t="s">
        <v>0</v>
      </c>
      <c r="H27" s="7" t="s">
        <v>0</v>
      </c>
      <c r="I27" s="7" t="s">
        <v>0</v>
      </c>
      <c r="J27" s="7" t="s">
        <v>0</v>
      </c>
      <c r="K27" s="7" t="s">
        <v>0</v>
      </c>
      <c r="L27" s="7" t="s">
        <v>0</v>
      </c>
      <c r="M27" s="7" t="s">
        <v>0</v>
      </c>
      <c r="N27" s="7" t="s">
        <v>0</v>
      </c>
      <c r="O27" s="7" t="s">
        <v>0</v>
      </c>
      <c r="P27" s="7" t="s">
        <v>0</v>
      </c>
      <c r="Q27" s="7" t="s">
        <v>0</v>
      </c>
      <c r="R27" s="7" t="s">
        <v>0</v>
      </c>
      <c r="S27" s="7" t="s">
        <v>0</v>
      </c>
      <c r="T27" s="7" t="s">
        <v>0</v>
      </c>
      <c r="U27" s="7" t="s">
        <v>0</v>
      </c>
      <c r="V27" s="7" t="s">
        <v>0</v>
      </c>
      <c r="W27" s="9" t="str">
        <f>HYPERLINK("http://www.aruplab.com/Testing-Information/resources/HotLines/HotLineDocs/May2024QHL/2003040.pdf","H")</f>
        <v>H</v>
      </c>
      <c r="X27" s="7" t="s">
        <v>0</v>
      </c>
      <c r="Y27" s="7" t="s">
        <v>0</v>
      </c>
      <c r="Z27" s="7" t="s">
        <v>0</v>
      </c>
      <c r="AA27" s="8">
        <v>45432</v>
      </c>
    </row>
    <row r="28" spans="1:27" x14ac:dyDescent="0.25">
      <c r="A28" s="6" t="s">
        <v>90</v>
      </c>
      <c r="B28" s="6" t="s">
        <v>91</v>
      </c>
      <c r="C28" s="6" t="s">
        <v>92</v>
      </c>
      <c r="D28" s="7" t="s">
        <v>0</v>
      </c>
      <c r="E28" s="7" t="s">
        <v>0</v>
      </c>
      <c r="F28" s="7" t="s">
        <v>0</v>
      </c>
      <c r="G28" s="7" t="s">
        <v>0</v>
      </c>
      <c r="H28" s="7" t="s">
        <v>0</v>
      </c>
      <c r="I28" s="7" t="s">
        <v>0</v>
      </c>
      <c r="J28" s="7" t="s">
        <v>0</v>
      </c>
      <c r="K28" s="7" t="s">
        <v>0</v>
      </c>
      <c r="L28" s="7" t="s">
        <v>0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7" t="s">
        <v>0</v>
      </c>
      <c r="S28" s="7" t="s">
        <v>0</v>
      </c>
      <c r="T28" s="7" t="s">
        <v>0</v>
      </c>
      <c r="U28" s="7" t="s">
        <v>0</v>
      </c>
      <c r="V28" s="7" t="s">
        <v>35</v>
      </c>
      <c r="W28" s="9" t="str">
        <f>HYPERLINK("http://www.aruplab.com/Testing-Information/resources/HotLines/HotLineDocs/May2024QHL/2024.04.05 May Quarterly Hotline Inactivations.pdf","H")</f>
        <v>H</v>
      </c>
      <c r="X28" s="7" t="s">
        <v>0</v>
      </c>
      <c r="Y28" s="7" t="s">
        <v>0</v>
      </c>
      <c r="Z28" s="7" t="s">
        <v>0</v>
      </c>
      <c r="AA28" s="8">
        <v>45432</v>
      </c>
    </row>
    <row r="29" spans="1:27" ht="30" x14ac:dyDescent="0.25">
      <c r="A29" s="6" t="s">
        <v>93</v>
      </c>
      <c r="B29" s="6" t="s">
        <v>94</v>
      </c>
      <c r="C29" s="6" t="s">
        <v>95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  <c r="U29" s="7" t="s">
        <v>35</v>
      </c>
      <c r="V29" s="7" t="s">
        <v>0</v>
      </c>
      <c r="W29" s="9" t="str">
        <f>HYPERLINK("http://www.aruplab.com/Testing-Information/resources/HotLines/HotLineDocs/May2024QHL/2024.04.05 May Quarterly Hotline Inactivations.pdf","H")</f>
        <v>H</v>
      </c>
      <c r="X29" s="7" t="s">
        <v>0</v>
      </c>
      <c r="Y29" s="7" t="s">
        <v>0</v>
      </c>
      <c r="Z29" s="7" t="s">
        <v>0</v>
      </c>
      <c r="AA29" s="8">
        <v>45432</v>
      </c>
    </row>
    <row r="30" spans="1:27" ht="30" x14ac:dyDescent="0.25">
      <c r="A30" s="6" t="s">
        <v>96</v>
      </c>
      <c r="B30" s="6" t="s">
        <v>97</v>
      </c>
      <c r="C30" s="6" t="s">
        <v>98</v>
      </c>
      <c r="D30" s="7" t="s">
        <v>0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  <c r="J30" s="7" t="s">
        <v>0</v>
      </c>
      <c r="K30" s="7" t="s">
        <v>0</v>
      </c>
      <c r="L30" s="7" t="s">
        <v>0</v>
      </c>
      <c r="M30" s="7" t="s">
        <v>0</v>
      </c>
      <c r="N30" s="7" t="s">
        <v>0</v>
      </c>
      <c r="O30" s="7" t="s">
        <v>0</v>
      </c>
      <c r="P30" s="7" t="s">
        <v>0</v>
      </c>
      <c r="Q30" s="7" t="s">
        <v>0</v>
      </c>
      <c r="R30" s="7" t="s">
        <v>0</v>
      </c>
      <c r="S30" s="7" t="s">
        <v>0</v>
      </c>
      <c r="T30" s="7" t="s">
        <v>0</v>
      </c>
      <c r="U30" s="7" t="s">
        <v>35</v>
      </c>
      <c r="V30" s="7" t="s">
        <v>0</v>
      </c>
      <c r="W30" s="9" t="str">
        <f>HYPERLINK("http://www.aruplab.com/Testing-Information/resources/HotLines/HotLineDocs/May2024QHL/2024.04.05 May Quarterly Hotline Inactivations.pdf","H")</f>
        <v>H</v>
      </c>
      <c r="X30" s="7" t="s">
        <v>0</v>
      </c>
      <c r="Y30" s="7" t="s">
        <v>0</v>
      </c>
      <c r="Z30" s="7" t="s">
        <v>0</v>
      </c>
      <c r="AA30" s="8">
        <v>45432</v>
      </c>
    </row>
    <row r="31" spans="1:27" ht="30" x14ac:dyDescent="0.25">
      <c r="A31" s="6" t="s">
        <v>99</v>
      </c>
      <c r="B31" s="6" t="s">
        <v>100</v>
      </c>
      <c r="C31" s="6" t="s">
        <v>101</v>
      </c>
      <c r="D31" s="7" t="s">
        <v>0</v>
      </c>
      <c r="E31" s="7" t="s">
        <v>0</v>
      </c>
      <c r="F31" s="7" t="s">
        <v>35</v>
      </c>
      <c r="G31" s="7" t="s">
        <v>0</v>
      </c>
      <c r="H31" s="7" t="s">
        <v>0</v>
      </c>
      <c r="I31" s="7" t="s">
        <v>0</v>
      </c>
      <c r="J31" s="7" t="s">
        <v>0</v>
      </c>
      <c r="K31" s="7" t="s">
        <v>0</v>
      </c>
      <c r="L31" s="7" t="s">
        <v>0</v>
      </c>
      <c r="M31" s="7" t="s">
        <v>0</v>
      </c>
      <c r="N31" s="7" t="s">
        <v>0</v>
      </c>
      <c r="O31" s="7" t="s">
        <v>0</v>
      </c>
      <c r="P31" s="7" t="s">
        <v>0</v>
      </c>
      <c r="Q31" s="7" t="s">
        <v>0</v>
      </c>
      <c r="R31" s="7" t="s">
        <v>0</v>
      </c>
      <c r="S31" s="7" t="s">
        <v>0</v>
      </c>
      <c r="T31" s="7" t="s">
        <v>0</v>
      </c>
      <c r="U31" s="7" t="s">
        <v>0</v>
      </c>
      <c r="V31" s="7" t="s">
        <v>0</v>
      </c>
      <c r="W31" s="9" t="str">
        <f>HYPERLINK("http://www.aruplab.com/Testing-Information/resources/HotLines/HotLineDocs/May2024QHL/2006193.pdf","H")</f>
        <v>H</v>
      </c>
      <c r="X31" s="7" t="s">
        <v>0</v>
      </c>
      <c r="Y31" s="7" t="s">
        <v>0</v>
      </c>
      <c r="Z31" s="7" t="s">
        <v>0</v>
      </c>
      <c r="AA31" s="8">
        <v>45432</v>
      </c>
    </row>
    <row r="32" spans="1:27" x14ac:dyDescent="0.25">
      <c r="A32" s="6" t="s">
        <v>102</v>
      </c>
      <c r="B32" s="6" t="s">
        <v>103</v>
      </c>
      <c r="C32" s="6" t="s">
        <v>104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  <c r="U32" s="7" t="s">
        <v>0</v>
      </c>
      <c r="V32" s="7" t="s">
        <v>35</v>
      </c>
      <c r="W32" s="9" t="str">
        <f>HYPERLINK("http://www.aruplab.com/Testing-Information/resources/HotLines/HotLineDocs/May2024QHL/2024.04.05 May Quarterly Hotline Inactivations.pdf","H")</f>
        <v>H</v>
      </c>
      <c r="X32" s="7" t="s">
        <v>0</v>
      </c>
      <c r="Y32" s="7" t="s">
        <v>0</v>
      </c>
      <c r="Z32" s="7" t="s">
        <v>0</v>
      </c>
      <c r="AA32" s="8">
        <v>45432</v>
      </c>
    </row>
    <row r="33" spans="1:27" ht="30" x14ac:dyDescent="0.25">
      <c r="A33" s="6" t="s">
        <v>105</v>
      </c>
      <c r="B33" s="6" t="s">
        <v>106</v>
      </c>
      <c r="C33" s="6" t="s">
        <v>107</v>
      </c>
      <c r="D33" s="7" t="s">
        <v>0</v>
      </c>
      <c r="E33" s="7" t="s">
        <v>0</v>
      </c>
      <c r="F33" s="7" t="s">
        <v>35</v>
      </c>
      <c r="G33" s="7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  <c r="T33" s="7" t="s">
        <v>0</v>
      </c>
      <c r="U33" s="7" t="s">
        <v>0</v>
      </c>
      <c r="V33" s="7" t="s">
        <v>0</v>
      </c>
      <c r="W33" s="9" t="str">
        <f>HYPERLINK("http://www.aruplab.com/Testing-Information/resources/HotLines/HotLineDocs/May2024QHL/2009318.pdf","H")</f>
        <v>H</v>
      </c>
      <c r="X33" s="7" t="s">
        <v>0</v>
      </c>
      <c r="Y33" s="7" t="s">
        <v>0</v>
      </c>
      <c r="Z33" s="7" t="s">
        <v>0</v>
      </c>
      <c r="AA33" s="8">
        <v>45432</v>
      </c>
    </row>
    <row r="34" spans="1:27" ht="30" x14ac:dyDescent="0.25">
      <c r="A34" s="6" t="s">
        <v>108</v>
      </c>
      <c r="B34" s="6" t="s">
        <v>109</v>
      </c>
      <c r="C34" s="6" t="s">
        <v>110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35</v>
      </c>
      <c r="R34" s="7" t="s">
        <v>0</v>
      </c>
      <c r="S34" s="7" t="s">
        <v>0</v>
      </c>
      <c r="T34" s="7" t="s">
        <v>0</v>
      </c>
      <c r="U34" s="7" t="s">
        <v>0</v>
      </c>
      <c r="V34" s="7" t="s">
        <v>0</v>
      </c>
      <c r="W34" s="9" t="str">
        <f>HYPERLINK("http://www.aruplab.com/Testing-Information/resources/HotLines/HotLineDocs/May2024QHL/2010136.pdf","H")</f>
        <v>H</v>
      </c>
      <c r="X34" s="9" t="str">
        <f>HYPERLINK("http://www.aruplab.com/Testing-Information/resources/HotLines/TDMix/May2024QHL/2010136.xlsx","T")</f>
        <v>T</v>
      </c>
      <c r="Y34" s="9" t="str">
        <f>HYPERLINK("http://www.aruplab.com/Testing-Information/resources/HotLines/Sample_Reports/May2024QHL/2010136_Alcohol, Urine, Quantitative_CDCO ETOH.pdf","E")</f>
        <v>E</v>
      </c>
      <c r="Z34" s="7" t="s">
        <v>0</v>
      </c>
      <c r="AA34" s="8">
        <v>45432</v>
      </c>
    </row>
    <row r="35" spans="1:27" ht="45" x14ac:dyDescent="0.25">
      <c r="A35" s="6" t="s">
        <v>111</v>
      </c>
      <c r="B35" s="6" t="s">
        <v>112</v>
      </c>
      <c r="C35" s="6" t="s">
        <v>113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  <c r="U35" s="7" t="s">
        <v>35</v>
      </c>
      <c r="V35" s="7" t="s">
        <v>0</v>
      </c>
      <c r="W35" s="9" t="str">
        <f>HYPERLINK("http://www.aruplab.com/Testing-Information/resources/HotLines/HotLineDocs/May2024QHL/2024.04.05 May Quarterly Hotline Inactivations.pdf","H")</f>
        <v>H</v>
      </c>
      <c r="X35" s="7" t="s">
        <v>0</v>
      </c>
      <c r="Y35" s="7" t="s">
        <v>0</v>
      </c>
      <c r="Z35" s="7" t="s">
        <v>0</v>
      </c>
      <c r="AA35" s="8">
        <v>45432</v>
      </c>
    </row>
    <row r="36" spans="1:27" x14ac:dyDescent="0.25">
      <c r="A36" s="6" t="s">
        <v>114</v>
      </c>
      <c r="B36" s="6" t="s">
        <v>115</v>
      </c>
      <c r="C36" s="6" t="s">
        <v>116</v>
      </c>
      <c r="D36" s="7" t="s">
        <v>0</v>
      </c>
      <c r="E36" s="7" t="s">
        <v>0</v>
      </c>
      <c r="F36" s="7" t="s">
        <v>35</v>
      </c>
      <c r="G36" s="7" t="s">
        <v>0</v>
      </c>
      <c r="H36" s="7" t="s">
        <v>0</v>
      </c>
      <c r="I36" s="7" t="s">
        <v>0</v>
      </c>
      <c r="J36" s="7" t="s">
        <v>0</v>
      </c>
      <c r="K36" s="7" t="s">
        <v>0</v>
      </c>
      <c r="L36" s="7" t="s">
        <v>0</v>
      </c>
      <c r="M36" s="7" t="s">
        <v>0</v>
      </c>
      <c r="N36" s="7" t="s">
        <v>0</v>
      </c>
      <c r="O36" s="7" t="s">
        <v>0</v>
      </c>
      <c r="P36" s="7" t="s">
        <v>0</v>
      </c>
      <c r="Q36" s="7" t="s">
        <v>0</v>
      </c>
      <c r="R36" s="7" t="s">
        <v>0</v>
      </c>
      <c r="S36" s="7" t="s">
        <v>0</v>
      </c>
      <c r="T36" s="7" t="s">
        <v>0</v>
      </c>
      <c r="U36" s="7" t="s">
        <v>0</v>
      </c>
      <c r="V36" s="7" t="s">
        <v>0</v>
      </c>
      <c r="W36" s="9" t="str">
        <f>HYPERLINK("http://www.aruplab.com/Testing-Information/resources/HotLines/HotLineDocs/May2024QHL/2012052.pdf","H")</f>
        <v>H</v>
      </c>
      <c r="X36" s="7" t="s">
        <v>0</v>
      </c>
      <c r="Y36" s="7" t="s">
        <v>0</v>
      </c>
      <c r="Z36" s="7" t="s">
        <v>0</v>
      </c>
      <c r="AA36" s="8">
        <v>45432</v>
      </c>
    </row>
    <row r="37" spans="1:27" x14ac:dyDescent="0.25">
      <c r="A37" s="6" t="s">
        <v>117</v>
      </c>
      <c r="B37" s="6" t="s">
        <v>118</v>
      </c>
      <c r="C37" s="6" t="s">
        <v>119</v>
      </c>
      <c r="D37" s="7" t="s">
        <v>0</v>
      </c>
      <c r="E37" s="7" t="s">
        <v>0</v>
      </c>
      <c r="F37" s="7" t="s">
        <v>35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 t="s">
        <v>0</v>
      </c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  <c r="U37" s="7" t="s">
        <v>0</v>
      </c>
      <c r="V37" s="7" t="s">
        <v>0</v>
      </c>
      <c r="W37" s="9" t="str">
        <f>HYPERLINK("http://www.aruplab.com/Testing-Information/resources/HotLines/HotLineDocs/May2024QHL/2012173.pdf","H")</f>
        <v>H</v>
      </c>
      <c r="X37" s="7" t="s">
        <v>0</v>
      </c>
      <c r="Y37" s="7" t="s">
        <v>0</v>
      </c>
      <c r="Z37" s="7" t="s">
        <v>0</v>
      </c>
      <c r="AA37" s="8">
        <v>45432</v>
      </c>
    </row>
    <row r="38" spans="1:27" ht="45" x14ac:dyDescent="0.25">
      <c r="A38" s="6" t="s">
        <v>120</v>
      </c>
      <c r="B38" s="6" t="s">
        <v>121</v>
      </c>
      <c r="C38" s="6" t="s">
        <v>122</v>
      </c>
      <c r="D38" s="7" t="s">
        <v>0</v>
      </c>
      <c r="E38" s="7" t="s">
        <v>0</v>
      </c>
      <c r="F38" s="7" t="s">
        <v>0</v>
      </c>
      <c r="G38" s="7" t="s">
        <v>0</v>
      </c>
      <c r="H38" s="7" t="s">
        <v>0</v>
      </c>
      <c r="I38" s="7" t="s">
        <v>0</v>
      </c>
      <c r="J38" s="7" t="s">
        <v>0</v>
      </c>
      <c r="K38" s="7" t="s">
        <v>0</v>
      </c>
      <c r="L38" s="7" t="s">
        <v>0</v>
      </c>
      <c r="M38" s="7" t="s">
        <v>0</v>
      </c>
      <c r="N38" s="7" t="s">
        <v>0</v>
      </c>
      <c r="O38" s="7" t="s">
        <v>0</v>
      </c>
      <c r="P38" s="7" t="s">
        <v>0</v>
      </c>
      <c r="Q38" s="7" t="s">
        <v>0</v>
      </c>
      <c r="R38" s="7" t="s">
        <v>0</v>
      </c>
      <c r="S38" s="7" t="s">
        <v>0</v>
      </c>
      <c r="T38" s="7" t="s">
        <v>0</v>
      </c>
      <c r="U38" s="7" t="s">
        <v>35</v>
      </c>
      <c r="V38" s="7" t="s">
        <v>0</v>
      </c>
      <c r="W38" s="9" t="str">
        <f>HYPERLINK("http://www.aruplab.com/Testing-Information/resources/HotLines/HotLineDocs/May2024QHL/2024.04.05 May Quarterly Hotline Inactivations.pdf","H")</f>
        <v>H</v>
      </c>
      <c r="X38" s="7" t="s">
        <v>0</v>
      </c>
      <c r="Y38" s="7" t="s">
        <v>0</v>
      </c>
      <c r="Z38" s="7" t="s">
        <v>0</v>
      </c>
      <c r="AA38" s="8">
        <v>45432</v>
      </c>
    </row>
    <row r="39" spans="1:27" ht="45" x14ac:dyDescent="0.25">
      <c r="A39" s="6" t="s">
        <v>123</v>
      </c>
      <c r="B39" s="6" t="s">
        <v>124</v>
      </c>
      <c r="C39" s="6" t="s">
        <v>125</v>
      </c>
      <c r="D39" s="7" t="s">
        <v>0</v>
      </c>
      <c r="E39" s="7" t="s">
        <v>0</v>
      </c>
      <c r="F39" s="7" t="s">
        <v>0</v>
      </c>
      <c r="G39" s="7" t="s">
        <v>0</v>
      </c>
      <c r="H39" s="7" t="s">
        <v>0</v>
      </c>
      <c r="I39" s="7" t="s">
        <v>0</v>
      </c>
      <c r="J39" s="7" t="s">
        <v>0</v>
      </c>
      <c r="K39" s="7" t="s">
        <v>0</v>
      </c>
      <c r="L39" s="7" t="s">
        <v>0</v>
      </c>
      <c r="M39" s="7" t="s">
        <v>0</v>
      </c>
      <c r="N39" s="7" t="s">
        <v>0</v>
      </c>
      <c r="O39" s="7" t="s">
        <v>0</v>
      </c>
      <c r="P39" s="7" t="s">
        <v>0</v>
      </c>
      <c r="Q39" s="7" t="s">
        <v>0</v>
      </c>
      <c r="R39" s="7" t="s">
        <v>0</v>
      </c>
      <c r="S39" s="7" t="s">
        <v>0</v>
      </c>
      <c r="T39" s="7" t="s">
        <v>0</v>
      </c>
      <c r="U39" s="7" t="s">
        <v>35</v>
      </c>
      <c r="V39" s="7" t="s">
        <v>0</v>
      </c>
      <c r="W39" s="9" t="str">
        <f>HYPERLINK("http://www.aruplab.com/Testing-Information/resources/HotLines/HotLineDocs/May2024QHL/2024.04.05 May Quarterly Hotline Inactivations.pdf","H")</f>
        <v>H</v>
      </c>
      <c r="X39" s="7" t="s">
        <v>0</v>
      </c>
      <c r="Y39" s="7" t="s">
        <v>0</v>
      </c>
      <c r="Z39" s="7" t="s">
        <v>0</v>
      </c>
      <c r="AA39" s="8">
        <v>45432</v>
      </c>
    </row>
    <row r="40" spans="1:27" ht="30" x14ac:dyDescent="0.25">
      <c r="A40" s="6" t="s">
        <v>126</v>
      </c>
      <c r="B40" s="6" t="s">
        <v>127</v>
      </c>
      <c r="C40" s="6" t="s">
        <v>128</v>
      </c>
      <c r="D40" s="7" t="s">
        <v>0</v>
      </c>
      <c r="E40" s="7" t="s">
        <v>0</v>
      </c>
      <c r="F40" s="7" t="s">
        <v>35</v>
      </c>
      <c r="G40" s="7" t="s">
        <v>35</v>
      </c>
      <c r="H40" s="7" t="s">
        <v>0</v>
      </c>
      <c r="I40" s="7" t="s">
        <v>0</v>
      </c>
      <c r="J40" s="7" t="s">
        <v>0</v>
      </c>
      <c r="K40" s="7" t="s">
        <v>0</v>
      </c>
      <c r="L40" s="7" t="s">
        <v>0</v>
      </c>
      <c r="M40" s="7" t="s">
        <v>0</v>
      </c>
      <c r="N40" s="7" t="s">
        <v>0</v>
      </c>
      <c r="O40" s="7" t="s">
        <v>0</v>
      </c>
      <c r="P40" s="7" t="s">
        <v>0</v>
      </c>
      <c r="Q40" s="7" t="s">
        <v>0</v>
      </c>
      <c r="R40" s="7" t="s">
        <v>0</v>
      </c>
      <c r="S40" s="7" t="s">
        <v>0</v>
      </c>
      <c r="T40" s="7" t="s">
        <v>0</v>
      </c>
      <c r="U40" s="7" t="s">
        <v>0</v>
      </c>
      <c r="V40" s="7" t="s">
        <v>0</v>
      </c>
      <c r="W40" s="9" t="str">
        <f>HYPERLINK("http://www.aruplab.com/Testing-Information/resources/HotLines/HotLineDocs/May2024QHL/3000082.pdf","H")</f>
        <v>H</v>
      </c>
      <c r="X40" s="7" t="s">
        <v>0</v>
      </c>
      <c r="Y40" s="7" t="s">
        <v>0</v>
      </c>
      <c r="Z40" s="7" t="s">
        <v>0</v>
      </c>
      <c r="AA40" s="8">
        <v>45432</v>
      </c>
    </row>
    <row r="41" spans="1:27" ht="30" x14ac:dyDescent="0.25">
      <c r="A41" s="6" t="s">
        <v>129</v>
      </c>
      <c r="B41" s="6" t="s">
        <v>130</v>
      </c>
      <c r="C41" s="6" t="s">
        <v>131</v>
      </c>
      <c r="D41" s="7" t="s">
        <v>0</v>
      </c>
      <c r="E41" s="7" t="s">
        <v>0</v>
      </c>
      <c r="F41" s="7" t="s">
        <v>0</v>
      </c>
      <c r="G41" s="7" t="s">
        <v>0</v>
      </c>
      <c r="H41" s="7" t="s">
        <v>0</v>
      </c>
      <c r="I41" s="7" t="s">
        <v>0</v>
      </c>
      <c r="J41" s="7" t="s">
        <v>0</v>
      </c>
      <c r="K41" s="7" t="s">
        <v>0</v>
      </c>
      <c r="L41" s="7" t="s">
        <v>0</v>
      </c>
      <c r="M41" s="7" t="s">
        <v>0</v>
      </c>
      <c r="N41" s="7" t="s">
        <v>0</v>
      </c>
      <c r="O41" s="7" t="s">
        <v>0</v>
      </c>
      <c r="P41" s="7" t="s">
        <v>0</v>
      </c>
      <c r="Q41" s="7" t="s">
        <v>0</v>
      </c>
      <c r="R41" s="7" t="s">
        <v>0</v>
      </c>
      <c r="S41" s="7" t="s">
        <v>0</v>
      </c>
      <c r="T41" s="7" t="s">
        <v>0</v>
      </c>
      <c r="U41" s="7" t="s">
        <v>35</v>
      </c>
      <c r="V41" s="7" t="s">
        <v>0</v>
      </c>
      <c r="W41" s="9" t="str">
        <f>HYPERLINK("http://www.aruplab.com/Testing-Information/resources/HotLines/HotLineDocs/May2024QHL/2024.04.05 May Quarterly Hotline Inactivations.pdf","H")</f>
        <v>H</v>
      </c>
      <c r="X41" s="7" t="s">
        <v>0</v>
      </c>
      <c r="Y41" s="7" t="s">
        <v>0</v>
      </c>
      <c r="Z41" s="7" t="s">
        <v>0</v>
      </c>
      <c r="AA41" s="8">
        <v>45432</v>
      </c>
    </row>
    <row r="42" spans="1:27" x14ac:dyDescent="0.25">
      <c r="A42" s="6" t="s">
        <v>132</v>
      </c>
      <c r="B42" s="6" t="s">
        <v>133</v>
      </c>
      <c r="C42" s="6" t="s">
        <v>134</v>
      </c>
      <c r="D42" s="7" t="s">
        <v>0</v>
      </c>
      <c r="E42" s="7" t="s">
        <v>0</v>
      </c>
      <c r="F42" s="7" t="s">
        <v>0</v>
      </c>
      <c r="G42" s="7" t="s">
        <v>0</v>
      </c>
      <c r="H42" s="7" t="s">
        <v>0</v>
      </c>
      <c r="I42" s="7" t="s">
        <v>0</v>
      </c>
      <c r="J42" s="7" t="s">
        <v>0</v>
      </c>
      <c r="K42" s="7" t="s">
        <v>0</v>
      </c>
      <c r="L42" s="7" t="s">
        <v>0</v>
      </c>
      <c r="M42" s="7" t="s">
        <v>0</v>
      </c>
      <c r="N42" s="7" t="s">
        <v>0</v>
      </c>
      <c r="O42" s="7" t="s">
        <v>0</v>
      </c>
      <c r="P42" s="7" t="s">
        <v>0</v>
      </c>
      <c r="Q42" s="7" t="s">
        <v>0</v>
      </c>
      <c r="R42" s="7" t="s">
        <v>0</v>
      </c>
      <c r="S42" s="7" t="s">
        <v>0</v>
      </c>
      <c r="T42" s="7" t="s">
        <v>0</v>
      </c>
      <c r="U42" s="7" t="s">
        <v>35</v>
      </c>
      <c r="V42" s="7" t="s">
        <v>0</v>
      </c>
      <c r="W42" s="9" t="str">
        <f>HYPERLINK("http://www.aruplab.com/Testing-Information/resources/HotLines/HotLineDocs/May2024QHL/2024.04.05 May Quarterly Hotline Inactivations.pdf","H")</f>
        <v>H</v>
      </c>
      <c r="X42" s="7" t="s">
        <v>0</v>
      </c>
      <c r="Y42" s="7" t="s">
        <v>0</v>
      </c>
      <c r="Z42" s="7" t="s">
        <v>0</v>
      </c>
      <c r="AA42" s="8">
        <v>45432</v>
      </c>
    </row>
    <row r="43" spans="1:27" x14ac:dyDescent="0.25">
      <c r="A43" s="6" t="s">
        <v>135</v>
      </c>
      <c r="B43" s="6" t="s">
        <v>136</v>
      </c>
      <c r="C43" s="6" t="s">
        <v>137</v>
      </c>
      <c r="D43" s="7" t="s">
        <v>0</v>
      </c>
      <c r="E43" s="7" t="s">
        <v>0</v>
      </c>
      <c r="F43" s="7" t="s">
        <v>0</v>
      </c>
      <c r="G43" s="7" t="s">
        <v>0</v>
      </c>
      <c r="H43" s="7" t="s">
        <v>0</v>
      </c>
      <c r="I43" s="7" t="s">
        <v>0</v>
      </c>
      <c r="J43" s="7" t="s">
        <v>0</v>
      </c>
      <c r="K43" s="7" t="s">
        <v>0</v>
      </c>
      <c r="L43" s="7" t="s">
        <v>0</v>
      </c>
      <c r="M43" s="7" t="s">
        <v>0</v>
      </c>
      <c r="N43" s="7" t="s">
        <v>0</v>
      </c>
      <c r="O43" s="7" t="s">
        <v>0</v>
      </c>
      <c r="P43" s="7" t="s">
        <v>0</v>
      </c>
      <c r="Q43" s="7" t="s">
        <v>0</v>
      </c>
      <c r="R43" s="7" t="s">
        <v>0</v>
      </c>
      <c r="S43" s="7" t="s">
        <v>0</v>
      </c>
      <c r="T43" s="7" t="s">
        <v>0</v>
      </c>
      <c r="U43" s="7" t="s">
        <v>35</v>
      </c>
      <c r="V43" s="7" t="s">
        <v>0</v>
      </c>
      <c r="W43" s="9" t="str">
        <f>HYPERLINK("http://www.aruplab.com/Testing-Information/resources/HotLines/HotLineDocs/May2024QHL/2024.04.05 May Quarterly Hotline Inactivations.pdf","H")</f>
        <v>H</v>
      </c>
      <c r="X43" s="7" t="s">
        <v>0</v>
      </c>
      <c r="Y43" s="7" t="s">
        <v>0</v>
      </c>
      <c r="Z43" s="7" t="s">
        <v>0</v>
      </c>
      <c r="AA43" s="8">
        <v>45432</v>
      </c>
    </row>
    <row r="44" spans="1:27" x14ac:dyDescent="0.25">
      <c r="A44" s="6" t="s">
        <v>138</v>
      </c>
      <c r="B44" s="6" t="s">
        <v>139</v>
      </c>
      <c r="C44" s="6" t="s">
        <v>140</v>
      </c>
      <c r="D44" s="7" t="s">
        <v>0</v>
      </c>
      <c r="E44" s="7" t="s">
        <v>0</v>
      </c>
      <c r="F44" s="7" t="s">
        <v>35</v>
      </c>
      <c r="G44" s="7" t="s">
        <v>0</v>
      </c>
      <c r="H44" s="7" t="s">
        <v>0</v>
      </c>
      <c r="I44" s="7" t="s">
        <v>0</v>
      </c>
      <c r="J44" s="7" t="s">
        <v>0</v>
      </c>
      <c r="K44" s="7" t="s">
        <v>0</v>
      </c>
      <c r="L44" s="7" t="s">
        <v>0</v>
      </c>
      <c r="M44" s="7" t="s">
        <v>0</v>
      </c>
      <c r="N44" s="7" t="s">
        <v>0</v>
      </c>
      <c r="O44" s="7" t="s">
        <v>0</v>
      </c>
      <c r="P44" s="7" t="s">
        <v>0</v>
      </c>
      <c r="Q44" s="7" t="s">
        <v>0</v>
      </c>
      <c r="R44" s="7" t="s">
        <v>0</v>
      </c>
      <c r="S44" s="7" t="s">
        <v>0</v>
      </c>
      <c r="T44" s="7" t="s">
        <v>0</v>
      </c>
      <c r="U44" s="7" t="s">
        <v>0</v>
      </c>
      <c r="V44" s="7" t="s">
        <v>0</v>
      </c>
      <c r="W44" s="9" t="str">
        <f>HYPERLINK("http://www.aruplab.com/Testing-Information/resources/HotLines/HotLineDocs/May2024QHL/3000479.pdf","H")</f>
        <v>H</v>
      </c>
      <c r="X44" s="7" t="s">
        <v>0</v>
      </c>
      <c r="Y44" s="7" t="s">
        <v>0</v>
      </c>
      <c r="Z44" s="7" t="s">
        <v>0</v>
      </c>
      <c r="AA44" s="8">
        <v>45432</v>
      </c>
    </row>
    <row r="45" spans="1:27" x14ac:dyDescent="0.25">
      <c r="A45" s="6" t="s">
        <v>141</v>
      </c>
      <c r="B45" s="6" t="s">
        <v>142</v>
      </c>
      <c r="C45" s="6" t="s">
        <v>143</v>
      </c>
      <c r="D45" s="7" t="s">
        <v>0</v>
      </c>
      <c r="E45" s="7" t="s">
        <v>0</v>
      </c>
      <c r="F45" s="7" t="s">
        <v>35</v>
      </c>
      <c r="G45" s="7" t="s">
        <v>0</v>
      </c>
      <c r="H45" s="7" t="s">
        <v>0</v>
      </c>
      <c r="I45" s="7" t="s">
        <v>0</v>
      </c>
      <c r="J45" s="7" t="s">
        <v>0</v>
      </c>
      <c r="K45" s="7" t="s">
        <v>0</v>
      </c>
      <c r="L45" s="7" t="s">
        <v>0</v>
      </c>
      <c r="M45" s="7" t="s">
        <v>0</v>
      </c>
      <c r="N45" s="7" t="s">
        <v>0</v>
      </c>
      <c r="O45" s="7" t="s">
        <v>0</v>
      </c>
      <c r="P45" s="7" t="s">
        <v>0</v>
      </c>
      <c r="Q45" s="7" t="s">
        <v>0</v>
      </c>
      <c r="R45" s="7" t="s">
        <v>0</v>
      </c>
      <c r="S45" s="7" t="s">
        <v>0</v>
      </c>
      <c r="T45" s="7" t="s">
        <v>0</v>
      </c>
      <c r="U45" s="7" t="s">
        <v>0</v>
      </c>
      <c r="V45" s="7" t="s">
        <v>0</v>
      </c>
      <c r="W45" s="9" t="str">
        <f>HYPERLINK("http://www.aruplab.com/Testing-Information/resources/HotLines/HotLineDocs/May2024QHL/3001161.pdf","H")</f>
        <v>H</v>
      </c>
      <c r="X45" s="7" t="s">
        <v>0</v>
      </c>
      <c r="Y45" s="7" t="s">
        <v>0</v>
      </c>
      <c r="Z45" s="7" t="s">
        <v>0</v>
      </c>
      <c r="AA45" s="8">
        <v>45432</v>
      </c>
    </row>
    <row r="46" spans="1:27" x14ac:dyDescent="0.25">
      <c r="A46" s="6" t="s">
        <v>144</v>
      </c>
      <c r="B46" s="6" t="s">
        <v>145</v>
      </c>
      <c r="C46" s="6" t="s">
        <v>146</v>
      </c>
      <c r="D46" s="7" t="s">
        <v>0</v>
      </c>
      <c r="E46" s="7" t="s">
        <v>0</v>
      </c>
      <c r="F46" s="7" t="s">
        <v>35</v>
      </c>
      <c r="G46" s="7" t="s">
        <v>0</v>
      </c>
      <c r="H46" s="7" t="s">
        <v>0</v>
      </c>
      <c r="I46" s="7" t="s">
        <v>35</v>
      </c>
      <c r="J46" s="7" t="s">
        <v>0</v>
      </c>
      <c r="K46" s="7" t="s">
        <v>0</v>
      </c>
      <c r="L46" s="7" t="s">
        <v>0</v>
      </c>
      <c r="M46" s="7" t="s">
        <v>0</v>
      </c>
      <c r="N46" s="7" t="s">
        <v>0</v>
      </c>
      <c r="O46" s="7" t="s">
        <v>0</v>
      </c>
      <c r="P46" s="7" t="s">
        <v>0</v>
      </c>
      <c r="Q46" s="7" t="s">
        <v>0</v>
      </c>
      <c r="R46" s="7" t="s">
        <v>0</v>
      </c>
      <c r="S46" s="7" t="s">
        <v>0</v>
      </c>
      <c r="T46" s="7" t="s">
        <v>0</v>
      </c>
      <c r="U46" s="7" t="s">
        <v>0</v>
      </c>
      <c r="V46" s="7" t="s">
        <v>0</v>
      </c>
      <c r="W46" s="9" t="str">
        <f>HYPERLINK("http://www.aruplab.com/Testing-Information/resources/HotLines/HotLineDocs/May2024QHL/3002063.pdf","H")</f>
        <v>H</v>
      </c>
      <c r="X46" s="7" t="s">
        <v>0</v>
      </c>
      <c r="Y46" s="7" t="s">
        <v>0</v>
      </c>
      <c r="Z46" s="7" t="s">
        <v>0</v>
      </c>
      <c r="AA46" s="8">
        <v>45432</v>
      </c>
    </row>
    <row r="47" spans="1:27" x14ac:dyDescent="0.25">
      <c r="A47" s="6" t="s">
        <v>147</v>
      </c>
      <c r="B47" s="6" t="s">
        <v>148</v>
      </c>
      <c r="C47" s="6" t="s">
        <v>149</v>
      </c>
      <c r="D47" s="7" t="s">
        <v>0</v>
      </c>
      <c r="E47" s="7" t="s">
        <v>0</v>
      </c>
      <c r="F47" s="7" t="s">
        <v>0</v>
      </c>
      <c r="G47" s="7" t="s">
        <v>0</v>
      </c>
      <c r="H47" s="7" t="s">
        <v>35</v>
      </c>
      <c r="I47" s="7" t="s">
        <v>0</v>
      </c>
      <c r="J47" s="7" t="s">
        <v>0</v>
      </c>
      <c r="K47" s="7" t="s">
        <v>0</v>
      </c>
      <c r="L47" s="7" t="s">
        <v>0</v>
      </c>
      <c r="M47" s="7" t="s">
        <v>35</v>
      </c>
      <c r="N47" s="7" t="s">
        <v>0</v>
      </c>
      <c r="O47" s="7" t="s">
        <v>0</v>
      </c>
      <c r="P47" s="7" t="s">
        <v>0</v>
      </c>
      <c r="Q47" s="7" t="s">
        <v>0</v>
      </c>
      <c r="R47" s="7" t="s">
        <v>0</v>
      </c>
      <c r="S47" s="7" t="s">
        <v>0</v>
      </c>
      <c r="T47" s="7" t="s">
        <v>0</v>
      </c>
      <c r="U47" s="7" t="s">
        <v>0</v>
      </c>
      <c r="V47" s="7" t="s">
        <v>0</v>
      </c>
      <c r="W47" s="9" t="str">
        <f>HYPERLINK("http://www.aruplab.com/Testing-Information/resources/HotLines/HotLineDocs/May2024QHL/3002105.pdf","H")</f>
        <v>H</v>
      </c>
      <c r="X47" s="9" t="str">
        <f>HYPERLINK("http://www.aruplab.com/Testing-Information/resources/HotLines/TDMix/May2024QHL/3002105.xlsx","T")</f>
        <v>T</v>
      </c>
      <c r="Y47" s="9" t="str">
        <f>HYPERLINK("http://www.aruplab.com/Testing-Information/resources/HotLines/Sample_Reports/May2024QHL/3002105_Monoclonal Protein Study, 24 hour, Urine_U-PEP.pdf","E")</f>
        <v>E</v>
      </c>
      <c r="Z47" s="7" t="s">
        <v>0</v>
      </c>
      <c r="AA47" s="8">
        <v>45432</v>
      </c>
    </row>
    <row r="48" spans="1:27" ht="45" x14ac:dyDescent="0.25">
      <c r="A48" s="6" t="s">
        <v>150</v>
      </c>
      <c r="B48" s="6" t="s">
        <v>151</v>
      </c>
      <c r="C48" s="6" t="s">
        <v>152</v>
      </c>
      <c r="D48" s="7" t="s">
        <v>0</v>
      </c>
      <c r="E48" s="7" t="s">
        <v>35</v>
      </c>
      <c r="F48" s="7" t="s">
        <v>0</v>
      </c>
      <c r="G48" s="7" t="s">
        <v>0</v>
      </c>
      <c r="H48" s="7" t="s">
        <v>0</v>
      </c>
      <c r="I48" s="7" t="s">
        <v>35</v>
      </c>
      <c r="J48" s="7" t="s">
        <v>0</v>
      </c>
      <c r="K48" s="7" t="s">
        <v>0</v>
      </c>
      <c r="L48" s="7" t="s">
        <v>0</v>
      </c>
      <c r="M48" s="7" t="s">
        <v>0</v>
      </c>
      <c r="N48" s="7" t="s">
        <v>35</v>
      </c>
      <c r="O48" s="7" t="s">
        <v>0</v>
      </c>
      <c r="P48" s="7" t="s">
        <v>0</v>
      </c>
      <c r="Q48" s="7" t="s">
        <v>0</v>
      </c>
      <c r="R48" s="7" t="s">
        <v>0</v>
      </c>
      <c r="S48" s="7" t="s">
        <v>0</v>
      </c>
      <c r="T48" s="7" t="s">
        <v>0</v>
      </c>
      <c r="U48" s="7" t="s">
        <v>0</v>
      </c>
      <c r="V48" s="7" t="s">
        <v>0</v>
      </c>
      <c r="W48" s="9" t="str">
        <f>HYPERLINK("http://www.aruplab.com/Testing-Information/resources/HotLines/HotLineDocs/May2024QHL/3002134.pdf","H")</f>
        <v>H</v>
      </c>
      <c r="X48" s="9" t="str">
        <f>HYPERLINK("http://www.aruplab.com/Testing-Information/resources/HotLines/TDMix/May2024QHL/3002134.xlsx","T")</f>
        <v>T</v>
      </c>
      <c r="Y48" s="9" t="str">
        <f>HYPERLINK("http://www.aruplab.com/Testing-Information/resources/HotLines/Sample_Reports/May2024QHL/3002134_IDH1 R132H Point Mutation by Immunohistochemistry With Reflex to IDH1 and IDH2 Mutation Detection_IDH1 RFLX.pdf","E")</f>
        <v>E</v>
      </c>
      <c r="Z48" s="7" t="s">
        <v>0</v>
      </c>
      <c r="AA48" s="8">
        <v>45433</v>
      </c>
    </row>
    <row r="49" spans="1:27" ht="45" x14ac:dyDescent="0.25">
      <c r="A49" s="6" t="s">
        <v>153</v>
      </c>
      <c r="B49" s="6" t="s">
        <v>154</v>
      </c>
      <c r="C49" s="6" t="s">
        <v>155</v>
      </c>
      <c r="D49" s="7" t="s">
        <v>0</v>
      </c>
      <c r="E49" s="7" t="s">
        <v>35</v>
      </c>
      <c r="F49" s="7" t="s">
        <v>0</v>
      </c>
      <c r="G49" s="7" t="s">
        <v>0</v>
      </c>
      <c r="H49" s="7" t="s">
        <v>0</v>
      </c>
      <c r="I49" s="7" t="s">
        <v>35</v>
      </c>
      <c r="J49" s="7" t="s">
        <v>0</v>
      </c>
      <c r="K49" s="7" t="s">
        <v>0</v>
      </c>
      <c r="L49" s="7" t="s">
        <v>0</v>
      </c>
      <c r="M49" s="7" t="s">
        <v>0</v>
      </c>
      <c r="N49" s="7" t="s">
        <v>35</v>
      </c>
      <c r="O49" s="7" t="s">
        <v>0</v>
      </c>
      <c r="P49" s="7" t="s">
        <v>0</v>
      </c>
      <c r="Q49" s="7" t="s">
        <v>0</v>
      </c>
      <c r="R49" s="7" t="s">
        <v>0</v>
      </c>
      <c r="S49" s="7" t="s">
        <v>0</v>
      </c>
      <c r="T49" s="7" t="s">
        <v>0</v>
      </c>
      <c r="U49" s="7" t="s">
        <v>0</v>
      </c>
      <c r="V49" s="7" t="s">
        <v>0</v>
      </c>
      <c r="W49" s="9" t="str">
        <f>HYPERLINK("http://www.aruplab.com/Testing-Information/resources/HotLines/HotLineDocs/May2024QHL/3002135.pdf","H")</f>
        <v>H</v>
      </c>
      <c r="X49" s="9" t="str">
        <f>HYPERLINK("http://www.aruplab.com/Testing-Information/resources/HotLines/TDMix/May2024QHL/3002135.xlsx","T")</f>
        <v>T</v>
      </c>
      <c r="Y49" s="9" t="str">
        <f>HYPERLINK("http://www.aruplab.com/Testing-Information/resources/HotLines/Sample_Reports/May2024QHL/3002135_Mismatch Repair by Immunohistochemistry with Reflex to BRAF Mutation Detection with Reflex to MLH1 Promoter Methylation_OLIGO PAN.pdf","E")</f>
        <v>E</v>
      </c>
      <c r="Z49" s="7" t="s">
        <v>0</v>
      </c>
      <c r="AA49" s="8">
        <v>45433</v>
      </c>
    </row>
    <row r="50" spans="1:27" x14ac:dyDescent="0.25">
      <c r="A50" s="6" t="s">
        <v>156</v>
      </c>
      <c r="B50" s="6" t="s">
        <v>157</v>
      </c>
      <c r="C50" s="6" t="s">
        <v>158</v>
      </c>
      <c r="D50" s="7" t="s">
        <v>0</v>
      </c>
      <c r="E50" s="7" t="s">
        <v>0</v>
      </c>
      <c r="F50" s="7" t="s">
        <v>35</v>
      </c>
      <c r="G50" s="7" t="s">
        <v>35</v>
      </c>
      <c r="H50" s="7" t="s">
        <v>0</v>
      </c>
      <c r="I50" s="7" t="s">
        <v>0</v>
      </c>
      <c r="J50" s="7" t="s">
        <v>0</v>
      </c>
      <c r="K50" s="7" t="s">
        <v>0</v>
      </c>
      <c r="L50" s="7" t="s">
        <v>0</v>
      </c>
      <c r="M50" s="7" t="s">
        <v>0</v>
      </c>
      <c r="N50" s="7" t="s">
        <v>0</v>
      </c>
      <c r="O50" s="7" t="s">
        <v>0</v>
      </c>
      <c r="P50" s="7" t="s">
        <v>0</v>
      </c>
      <c r="Q50" s="7" t="s">
        <v>0</v>
      </c>
      <c r="R50" s="7" t="s">
        <v>0</v>
      </c>
      <c r="S50" s="7" t="s">
        <v>0</v>
      </c>
      <c r="T50" s="7" t="s">
        <v>0</v>
      </c>
      <c r="U50" s="7" t="s">
        <v>0</v>
      </c>
      <c r="V50" s="7" t="s">
        <v>0</v>
      </c>
      <c r="W50" s="9" t="str">
        <f>HYPERLINK("http://www.aruplab.com/Testing-Information/resources/HotLines/HotLineDocs/May2024QHL/3002479.pdf","H")</f>
        <v>H</v>
      </c>
      <c r="X50" s="7" t="s">
        <v>0</v>
      </c>
      <c r="Y50" s="7" t="s">
        <v>0</v>
      </c>
      <c r="Z50" s="7" t="s">
        <v>0</v>
      </c>
      <c r="AA50" s="8">
        <v>45432</v>
      </c>
    </row>
    <row r="51" spans="1:27" ht="30" x14ac:dyDescent="0.25">
      <c r="A51" s="6" t="s">
        <v>159</v>
      </c>
      <c r="B51" s="6" t="s">
        <v>160</v>
      </c>
      <c r="C51" s="6" t="s">
        <v>161</v>
      </c>
      <c r="D51" s="7" t="s">
        <v>0</v>
      </c>
      <c r="E51" s="7" t="s">
        <v>0</v>
      </c>
      <c r="F51" s="7" t="s">
        <v>35</v>
      </c>
      <c r="G51" s="7" t="s">
        <v>0</v>
      </c>
      <c r="H51" s="7" t="s">
        <v>0</v>
      </c>
      <c r="I51" s="7" t="s">
        <v>0</v>
      </c>
      <c r="J51" s="7" t="s">
        <v>0</v>
      </c>
      <c r="K51" s="7" t="s">
        <v>0</v>
      </c>
      <c r="L51" s="7" t="s">
        <v>0</v>
      </c>
      <c r="M51" s="7" t="s">
        <v>0</v>
      </c>
      <c r="N51" s="7" t="s">
        <v>0</v>
      </c>
      <c r="O51" s="7" t="s">
        <v>0</v>
      </c>
      <c r="P51" s="7" t="s">
        <v>0</v>
      </c>
      <c r="Q51" s="7" t="s">
        <v>0</v>
      </c>
      <c r="R51" s="7" t="s">
        <v>0</v>
      </c>
      <c r="S51" s="7" t="s">
        <v>0</v>
      </c>
      <c r="T51" s="7" t="s">
        <v>0</v>
      </c>
      <c r="U51" s="7" t="s">
        <v>0</v>
      </c>
      <c r="V51" s="7" t="s">
        <v>0</v>
      </c>
      <c r="W51" s="9" t="str">
        <f>HYPERLINK("http://www.aruplab.com/Testing-Information/resources/HotLines/HotLineDocs/May2024QHL/3003086.pdf","H")</f>
        <v>H</v>
      </c>
      <c r="X51" s="7" t="s">
        <v>0</v>
      </c>
      <c r="Y51" s="7" t="s">
        <v>0</v>
      </c>
      <c r="Z51" s="7" t="s">
        <v>0</v>
      </c>
      <c r="AA51" s="8">
        <v>45432</v>
      </c>
    </row>
    <row r="52" spans="1:27" ht="30" x14ac:dyDescent="0.25">
      <c r="A52" s="6" t="s">
        <v>162</v>
      </c>
      <c r="B52" s="6" t="s">
        <v>163</v>
      </c>
      <c r="C52" s="6" t="s">
        <v>164</v>
      </c>
      <c r="D52" s="7" t="s">
        <v>0</v>
      </c>
      <c r="E52" s="7" t="s">
        <v>0</v>
      </c>
      <c r="F52" s="7" t="s">
        <v>0</v>
      </c>
      <c r="G52" s="7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7" t="s">
        <v>0</v>
      </c>
      <c r="M52" s="7" t="s">
        <v>0</v>
      </c>
      <c r="N52" s="7" t="s">
        <v>0</v>
      </c>
      <c r="O52" s="7" t="s">
        <v>0</v>
      </c>
      <c r="P52" s="7" t="s">
        <v>0</v>
      </c>
      <c r="Q52" s="7" t="s">
        <v>0</v>
      </c>
      <c r="R52" s="7" t="s">
        <v>0</v>
      </c>
      <c r="S52" s="7" t="s">
        <v>0</v>
      </c>
      <c r="T52" s="7" t="s">
        <v>0</v>
      </c>
      <c r="U52" s="7" t="s">
        <v>35</v>
      </c>
      <c r="V52" s="7" t="s">
        <v>0</v>
      </c>
      <c r="W52" s="9" t="str">
        <f>HYPERLINK("http://www.aruplab.com/Testing-Information/resources/HotLines/HotLineDocs/May2024QHL/2024.04.05 May Quarterly Hotline Inactivations.pdf","H")</f>
        <v>H</v>
      </c>
      <c r="X52" s="7" t="s">
        <v>0</v>
      </c>
      <c r="Y52" s="7" t="s">
        <v>0</v>
      </c>
      <c r="Z52" s="7" t="s">
        <v>0</v>
      </c>
      <c r="AA52" s="8">
        <v>45432</v>
      </c>
    </row>
    <row r="53" spans="1:27" ht="30" x14ac:dyDescent="0.25">
      <c r="A53" s="6" t="s">
        <v>165</v>
      </c>
      <c r="B53" s="6" t="s">
        <v>166</v>
      </c>
      <c r="C53" s="6" t="s">
        <v>167</v>
      </c>
      <c r="D53" s="7" t="s">
        <v>0</v>
      </c>
      <c r="E53" s="7" t="s">
        <v>0</v>
      </c>
      <c r="F53" s="7" t="s">
        <v>35</v>
      </c>
      <c r="G53" s="7" t="s">
        <v>0</v>
      </c>
      <c r="H53" s="7" t="s">
        <v>0</v>
      </c>
      <c r="I53" s="7" t="s">
        <v>0</v>
      </c>
      <c r="J53" s="7" t="s">
        <v>0</v>
      </c>
      <c r="K53" s="7" t="s">
        <v>0</v>
      </c>
      <c r="L53" s="7" t="s">
        <v>0</v>
      </c>
      <c r="M53" s="7" t="s">
        <v>0</v>
      </c>
      <c r="N53" s="7" t="s">
        <v>0</v>
      </c>
      <c r="O53" s="7" t="s">
        <v>0</v>
      </c>
      <c r="P53" s="7" t="s">
        <v>0</v>
      </c>
      <c r="Q53" s="7" t="s">
        <v>0</v>
      </c>
      <c r="R53" s="7" t="s">
        <v>0</v>
      </c>
      <c r="S53" s="7" t="s">
        <v>0</v>
      </c>
      <c r="T53" s="7" t="s">
        <v>0</v>
      </c>
      <c r="U53" s="7" t="s">
        <v>0</v>
      </c>
      <c r="V53" s="7" t="s">
        <v>0</v>
      </c>
      <c r="W53" s="9" t="str">
        <f>HYPERLINK("http://www.aruplab.com/Testing-Information/resources/HotLines/HotLineDocs/May2024QHL/3004277.pdf","H")</f>
        <v>H</v>
      </c>
      <c r="X53" s="7" t="s">
        <v>0</v>
      </c>
      <c r="Y53" s="7" t="s">
        <v>0</v>
      </c>
      <c r="Z53" s="7" t="s">
        <v>0</v>
      </c>
      <c r="AA53" s="8">
        <v>45432</v>
      </c>
    </row>
    <row r="54" spans="1:27" x14ac:dyDescent="0.25">
      <c r="A54" s="6" t="s">
        <v>168</v>
      </c>
      <c r="B54" s="6" t="s">
        <v>169</v>
      </c>
      <c r="C54" s="6" t="s">
        <v>170</v>
      </c>
      <c r="D54" s="7" t="s">
        <v>0</v>
      </c>
      <c r="E54" s="7" t="s">
        <v>0</v>
      </c>
      <c r="F54" s="7" t="s">
        <v>35</v>
      </c>
      <c r="G54" s="7" t="s">
        <v>0</v>
      </c>
      <c r="H54" s="7" t="s">
        <v>0</v>
      </c>
      <c r="I54" s="7" t="s">
        <v>0</v>
      </c>
      <c r="J54" s="7" t="s">
        <v>0</v>
      </c>
      <c r="K54" s="7" t="s">
        <v>0</v>
      </c>
      <c r="L54" s="7" t="s">
        <v>0</v>
      </c>
      <c r="M54" s="7" t="s">
        <v>0</v>
      </c>
      <c r="N54" s="7" t="s">
        <v>0</v>
      </c>
      <c r="O54" s="7" t="s">
        <v>0</v>
      </c>
      <c r="P54" s="7" t="s">
        <v>0</v>
      </c>
      <c r="Q54" s="7" t="s">
        <v>0</v>
      </c>
      <c r="R54" s="7" t="s">
        <v>0</v>
      </c>
      <c r="S54" s="7" t="s">
        <v>0</v>
      </c>
      <c r="T54" s="7" t="s">
        <v>0</v>
      </c>
      <c r="U54" s="7" t="s">
        <v>0</v>
      </c>
      <c r="V54" s="7" t="s">
        <v>0</v>
      </c>
      <c r="W54" s="9" t="str">
        <f>HYPERLINK("http://www.aruplab.com/Testing-Information/resources/HotLines/HotLineDocs/May2024QHL/3004308.pdf","H")</f>
        <v>H</v>
      </c>
      <c r="X54" s="7" t="s">
        <v>0</v>
      </c>
      <c r="Y54" s="7" t="s">
        <v>0</v>
      </c>
      <c r="Z54" s="7" t="s">
        <v>0</v>
      </c>
      <c r="AA54" s="8">
        <v>45432</v>
      </c>
    </row>
    <row r="55" spans="1:27" ht="30" x14ac:dyDescent="0.25">
      <c r="A55" s="6" t="s">
        <v>171</v>
      </c>
      <c r="B55" s="6" t="s">
        <v>172</v>
      </c>
      <c r="C55" s="6" t="s">
        <v>173</v>
      </c>
      <c r="D55" s="7" t="s">
        <v>0</v>
      </c>
      <c r="E55" s="7" t="s">
        <v>0</v>
      </c>
      <c r="F55" s="7" t="s">
        <v>35</v>
      </c>
      <c r="G55" s="7" t="s">
        <v>0</v>
      </c>
      <c r="H55" s="7" t="s">
        <v>0</v>
      </c>
      <c r="I55" s="7" t="s">
        <v>0</v>
      </c>
      <c r="J55" s="7" t="s">
        <v>0</v>
      </c>
      <c r="K55" s="7" t="s">
        <v>0</v>
      </c>
      <c r="L55" s="7" t="s">
        <v>0</v>
      </c>
      <c r="M55" s="7" t="s">
        <v>0</v>
      </c>
      <c r="N55" s="7" t="s">
        <v>0</v>
      </c>
      <c r="O55" s="7" t="s">
        <v>0</v>
      </c>
      <c r="P55" s="7" t="s">
        <v>0</v>
      </c>
      <c r="Q55" s="7" t="s">
        <v>0</v>
      </c>
      <c r="R55" s="7" t="s">
        <v>0</v>
      </c>
      <c r="S55" s="7" t="s">
        <v>0</v>
      </c>
      <c r="T55" s="7" t="s">
        <v>0</v>
      </c>
      <c r="U55" s="7" t="s">
        <v>0</v>
      </c>
      <c r="V55" s="7" t="s">
        <v>0</v>
      </c>
      <c r="W55" s="9" t="str">
        <f>HYPERLINK("http://www.aruplab.com/Testing-Information/resources/HotLines/HotLineDocs/May2024QHL/3005956.pdf","H")</f>
        <v>H</v>
      </c>
      <c r="X55" s="7" t="s">
        <v>0</v>
      </c>
      <c r="Y55" s="7" t="s">
        <v>0</v>
      </c>
      <c r="Z55" s="7" t="s">
        <v>0</v>
      </c>
      <c r="AA55" s="8">
        <v>45432</v>
      </c>
    </row>
    <row r="56" spans="1:27" ht="45" x14ac:dyDescent="0.25">
      <c r="A56" s="6" t="s">
        <v>174</v>
      </c>
      <c r="B56" s="6" t="s">
        <v>175</v>
      </c>
      <c r="C56" s="6" t="s">
        <v>176</v>
      </c>
      <c r="D56" s="7" t="s">
        <v>0</v>
      </c>
      <c r="E56" s="7" t="s">
        <v>0</v>
      </c>
      <c r="F56" s="7" t="s">
        <v>0</v>
      </c>
      <c r="G56" s="7" t="s">
        <v>0</v>
      </c>
      <c r="H56" s="7" t="s">
        <v>0</v>
      </c>
      <c r="I56" s="7" t="s">
        <v>0</v>
      </c>
      <c r="J56" s="7" t="s">
        <v>0</v>
      </c>
      <c r="K56" s="7" t="s">
        <v>0</v>
      </c>
      <c r="L56" s="7" t="s">
        <v>0</v>
      </c>
      <c r="M56" s="7" t="s">
        <v>0</v>
      </c>
      <c r="N56" s="7" t="s">
        <v>0</v>
      </c>
      <c r="O56" s="7" t="s">
        <v>0</v>
      </c>
      <c r="P56" s="7" t="s">
        <v>0</v>
      </c>
      <c r="Q56" s="7" t="s">
        <v>0</v>
      </c>
      <c r="R56" s="7" t="s">
        <v>0</v>
      </c>
      <c r="S56" s="7" t="s">
        <v>0</v>
      </c>
      <c r="T56" s="7" t="s">
        <v>0</v>
      </c>
      <c r="U56" s="7" t="s">
        <v>35</v>
      </c>
      <c r="V56" s="7" t="s">
        <v>0</v>
      </c>
      <c r="W56" s="9" t="str">
        <f>HYPERLINK("http://www.aruplab.com/Testing-Information/resources/HotLines/HotLineDocs/May2024QHL/2024.04.05 May Quarterly Hotline Inactivations.pdf","H")</f>
        <v>H</v>
      </c>
      <c r="X56" s="7" t="s">
        <v>0</v>
      </c>
      <c r="Y56" s="7" t="s">
        <v>0</v>
      </c>
      <c r="Z56" s="7" t="s">
        <v>0</v>
      </c>
      <c r="AA56" s="8">
        <v>45432</v>
      </c>
    </row>
    <row r="57" spans="1:27" ht="45" x14ac:dyDescent="0.25">
      <c r="A57" s="6" t="s">
        <v>177</v>
      </c>
      <c r="B57" s="6" t="s">
        <v>178</v>
      </c>
      <c r="C57" s="6" t="s">
        <v>179</v>
      </c>
      <c r="D57" s="7" t="s">
        <v>0</v>
      </c>
      <c r="E57" s="7" t="s">
        <v>0</v>
      </c>
      <c r="F57" s="7" t="s">
        <v>0</v>
      </c>
      <c r="G57" s="7" t="s">
        <v>0</v>
      </c>
      <c r="H57" s="7" t="s">
        <v>0</v>
      </c>
      <c r="I57" s="7" t="s">
        <v>0</v>
      </c>
      <c r="J57" s="7" t="s">
        <v>0</v>
      </c>
      <c r="K57" s="7" t="s">
        <v>0</v>
      </c>
      <c r="L57" s="7" t="s">
        <v>0</v>
      </c>
      <c r="M57" s="7" t="s">
        <v>0</v>
      </c>
      <c r="N57" s="7" t="s">
        <v>0</v>
      </c>
      <c r="O57" s="7" t="s">
        <v>0</v>
      </c>
      <c r="P57" s="7" t="s">
        <v>0</v>
      </c>
      <c r="Q57" s="7" t="s">
        <v>0</v>
      </c>
      <c r="R57" s="7" t="s">
        <v>0</v>
      </c>
      <c r="S57" s="7" t="s">
        <v>0</v>
      </c>
      <c r="T57" s="7" t="s">
        <v>0</v>
      </c>
      <c r="U57" s="7" t="s">
        <v>35</v>
      </c>
      <c r="V57" s="7" t="s">
        <v>0</v>
      </c>
      <c r="W57" s="9" t="str">
        <f>HYPERLINK("http://www.aruplab.com/Testing-Information/resources/HotLines/HotLineDocs/May2024QHL/2024.04.05 May Quarterly Hotline Inactivations.pdf","H")</f>
        <v>H</v>
      </c>
      <c r="X57" s="7" t="s">
        <v>0</v>
      </c>
      <c r="Y57" s="7" t="s">
        <v>0</v>
      </c>
      <c r="Z57" s="7" t="s">
        <v>0</v>
      </c>
      <c r="AA57" s="8">
        <v>45432</v>
      </c>
    </row>
    <row r="58" spans="1:27" ht="45" x14ac:dyDescent="0.25">
      <c r="A58" s="6" t="s">
        <v>180</v>
      </c>
      <c r="B58" s="6" t="s">
        <v>181</v>
      </c>
      <c r="C58" s="6" t="s">
        <v>182</v>
      </c>
      <c r="D58" s="7" t="s">
        <v>0</v>
      </c>
      <c r="E58" s="7" t="s">
        <v>0</v>
      </c>
      <c r="F58" s="7" t="s">
        <v>0</v>
      </c>
      <c r="G58" s="7" t="s">
        <v>0</v>
      </c>
      <c r="H58" s="7" t="s">
        <v>0</v>
      </c>
      <c r="I58" s="7" t="s">
        <v>0</v>
      </c>
      <c r="J58" s="7" t="s">
        <v>0</v>
      </c>
      <c r="K58" s="7" t="s">
        <v>0</v>
      </c>
      <c r="L58" s="7" t="s">
        <v>0</v>
      </c>
      <c r="M58" s="7" t="s">
        <v>0</v>
      </c>
      <c r="N58" s="7" t="s">
        <v>0</v>
      </c>
      <c r="O58" s="7" t="s">
        <v>0</v>
      </c>
      <c r="P58" s="7" t="s">
        <v>0</v>
      </c>
      <c r="Q58" s="7" t="s">
        <v>0</v>
      </c>
      <c r="R58" s="7" t="s">
        <v>0</v>
      </c>
      <c r="S58" s="7" t="s">
        <v>0</v>
      </c>
      <c r="T58" s="7" t="s">
        <v>0</v>
      </c>
      <c r="U58" s="7" t="s">
        <v>35</v>
      </c>
      <c r="V58" s="7" t="s">
        <v>0</v>
      </c>
      <c r="W58" s="9" t="str">
        <f>HYPERLINK("http://www.aruplab.com/Testing-Information/resources/HotLines/HotLineDocs/May2024QHL/2024.04.05 May Quarterly Hotline Inactivations.pdf","H")</f>
        <v>H</v>
      </c>
      <c r="X58" s="7" t="s">
        <v>0</v>
      </c>
      <c r="Y58" s="7" t="s">
        <v>0</v>
      </c>
      <c r="Z58" s="7" t="s">
        <v>0</v>
      </c>
      <c r="AA58" s="8">
        <v>45432</v>
      </c>
    </row>
    <row r="59" spans="1:27" ht="30" x14ac:dyDescent="0.25">
      <c r="A59" s="6" t="s">
        <v>183</v>
      </c>
      <c r="B59" s="6" t="s">
        <v>184</v>
      </c>
      <c r="C59" s="6" t="s">
        <v>185</v>
      </c>
      <c r="D59" s="7" t="s">
        <v>35</v>
      </c>
      <c r="E59" s="7" t="s">
        <v>0</v>
      </c>
      <c r="F59" s="7" t="s">
        <v>0</v>
      </c>
      <c r="G59" s="7" t="s">
        <v>0</v>
      </c>
      <c r="H59" s="7" t="s">
        <v>0</v>
      </c>
      <c r="I59" s="7" t="s">
        <v>0</v>
      </c>
      <c r="J59" s="7" t="s">
        <v>0</v>
      </c>
      <c r="K59" s="7" t="s">
        <v>0</v>
      </c>
      <c r="L59" s="7" t="s">
        <v>0</v>
      </c>
      <c r="M59" s="7" t="s">
        <v>0</v>
      </c>
      <c r="N59" s="7" t="s">
        <v>0</v>
      </c>
      <c r="O59" s="7" t="s">
        <v>0</v>
      </c>
      <c r="P59" s="7" t="s">
        <v>0</v>
      </c>
      <c r="Q59" s="7" t="s">
        <v>0</v>
      </c>
      <c r="R59" s="7" t="s">
        <v>0</v>
      </c>
      <c r="S59" s="7" t="s">
        <v>0</v>
      </c>
      <c r="T59" s="7" t="s">
        <v>0</v>
      </c>
      <c r="U59" s="7" t="s">
        <v>0</v>
      </c>
      <c r="V59" s="7" t="s">
        <v>0</v>
      </c>
      <c r="W59" s="9" t="str">
        <f>HYPERLINK("http://www.aruplab.com/Testing-Information/resources/HotLines/HotLineDocs/May2024QHL/3016431.pdf","H")</f>
        <v>H</v>
      </c>
      <c r="X59" s="9" t="str">
        <f>HYPERLINK("http://www.aruplab.com/Testing-Information/resources/HotLines/TDMix/May2024QHL/3016431.xlsx","T")</f>
        <v>T</v>
      </c>
      <c r="Y59" s="9" t="str">
        <f>HYPERLINK("http://www.aruplab.com/Testing-Information/resources/HotLines/Sample_Reports/May2024QHL/3016431_B-Cell CD20 Expression by Flow Cytometry_CD20 QUANT.pdf","E")</f>
        <v>E</v>
      </c>
      <c r="Z59" s="9" t="str">
        <f>HYPERLINK("https://connect.aruplab.com/Pricing/TestPrice/3016431/D05202024","P")</f>
        <v>P</v>
      </c>
      <c r="AA59" s="8">
        <v>45384</v>
      </c>
    </row>
    <row r="60" spans="1:27" ht="45" x14ac:dyDescent="0.25">
      <c r="A60" s="6" t="s">
        <v>186</v>
      </c>
      <c r="B60" s="6" t="s">
        <v>187</v>
      </c>
      <c r="C60" s="6" t="s">
        <v>188</v>
      </c>
      <c r="D60" s="7" t="s">
        <v>0</v>
      </c>
      <c r="E60" s="7" t="s">
        <v>0</v>
      </c>
      <c r="F60" s="7" t="s">
        <v>0</v>
      </c>
      <c r="G60" s="7" t="s">
        <v>0</v>
      </c>
      <c r="H60" s="7" t="s">
        <v>0</v>
      </c>
      <c r="I60" s="7" t="s">
        <v>0</v>
      </c>
      <c r="J60" s="7" t="s">
        <v>0</v>
      </c>
      <c r="K60" s="7" t="s">
        <v>0</v>
      </c>
      <c r="L60" s="7" t="s">
        <v>0</v>
      </c>
      <c r="M60" s="7" t="s">
        <v>0</v>
      </c>
      <c r="N60" s="7" t="s">
        <v>0</v>
      </c>
      <c r="O60" s="7" t="s">
        <v>0</v>
      </c>
      <c r="P60" s="7" t="s">
        <v>0</v>
      </c>
      <c r="Q60" s="7" t="s">
        <v>0</v>
      </c>
      <c r="R60" s="7" t="s">
        <v>0</v>
      </c>
      <c r="S60" s="7" t="s">
        <v>0</v>
      </c>
      <c r="T60" s="7" t="s">
        <v>0</v>
      </c>
      <c r="U60" s="7" t="s">
        <v>35</v>
      </c>
      <c r="V60" s="7" t="s">
        <v>0</v>
      </c>
      <c r="W60" s="9" t="str">
        <f>HYPERLINK("http://www.aruplab.com/Testing-Information/resources/HotLines/HotLineDocs/May2024QHL/2024.04.05 May Quarterly Hotline Inactivations.pdf","H")</f>
        <v>H</v>
      </c>
      <c r="X60" s="7" t="s">
        <v>0</v>
      </c>
      <c r="Y60" s="7" t="s">
        <v>0</v>
      </c>
      <c r="Z60" s="7" t="s">
        <v>0</v>
      </c>
      <c r="AA60" s="8">
        <v>45432</v>
      </c>
    </row>
    <row r="61" spans="1:27" ht="30" x14ac:dyDescent="0.25">
      <c r="A61" s="6" t="s">
        <v>189</v>
      </c>
      <c r="B61" s="6" t="s">
        <v>190</v>
      </c>
      <c r="C61" s="6" t="s">
        <v>191</v>
      </c>
      <c r="D61" s="7" t="s">
        <v>35</v>
      </c>
      <c r="E61" s="7" t="s">
        <v>0</v>
      </c>
      <c r="F61" s="7" t="s">
        <v>0</v>
      </c>
      <c r="G61" s="7" t="s">
        <v>0</v>
      </c>
      <c r="H61" s="7" t="s">
        <v>0</v>
      </c>
      <c r="I61" s="7" t="s">
        <v>0</v>
      </c>
      <c r="J61" s="7" t="s">
        <v>0</v>
      </c>
      <c r="K61" s="7" t="s">
        <v>0</v>
      </c>
      <c r="L61" s="7" t="s">
        <v>0</v>
      </c>
      <c r="M61" s="7" t="s">
        <v>0</v>
      </c>
      <c r="N61" s="7" t="s">
        <v>0</v>
      </c>
      <c r="O61" s="7" t="s">
        <v>0</v>
      </c>
      <c r="P61" s="7" t="s">
        <v>0</v>
      </c>
      <c r="Q61" s="7" t="s">
        <v>0</v>
      </c>
      <c r="R61" s="7" t="s">
        <v>0</v>
      </c>
      <c r="S61" s="7" t="s">
        <v>0</v>
      </c>
      <c r="T61" s="7" t="s">
        <v>0</v>
      </c>
      <c r="U61" s="7" t="s">
        <v>0</v>
      </c>
      <c r="V61" s="7" t="s">
        <v>0</v>
      </c>
      <c r="W61" s="9" t="str">
        <f>HYPERLINK("http://www.aruplab.com/Testing-Information/resources/HotLines/HotLineDocs/May2024QHL/3017050.pdf","H")</f>
        <v>H</v>
      </c>
      <c r="X61" s="9" t="str">
        <f>HYPERLINK("http://www.aruplab.com/Testing-Information/resources/HotLines/TDMix/May2024QHL/3017050.xlsx","T")</f>
        <v>T</v>
      </c>
      <c r="Y61" s="7" t="s">
        <v>0</v>
      </c>
      <c r="Z61" s="9" t="str">
        <f>HYPERLINK("https://connect.aruplab.com/Pricing/TestPrice/3017050/D05202024","P")</f>
        <v>P</v>
      </c>
      <c r="AA61" s="8">
        <v>45369</v>
      </c>
    </row>
    <row r="62" spans="1:27" ht="30" x14ac:dyDescent="0.25">
      <c r="A62" s="6" t="s">
        <v>192</v>
      </c>
      <c r="B62" s="6" t="s">
        <v>193</v>
      </c>
      <c r="C62" s="6" t="s">
        <v>249</v>
      </c>
      <c r="D62" s="7" t="s">
        <v>35</v>
      </c>
      <c r="E62" s="7" t="s">
        <v>0</v>
      </c>
      <c r="F62" s="7" t="s">
        <v>0</v>
      </c>
      <c r="G62" s="7" t="s">
        <v>0</v>
      </c>
      <c r="H62" s="7" t="s">
        <v>0</v>
      </c>
      <c r="I62" s="7" t="s">
        <v>0</v>
      </c>
      <c r="J62" s="7" t="s">
        <v>0</v>
      </c>
      <c r="K62" s="7" t="s">
        <v>0</v>
      </c>
      <c r="L62" s="7" t="s">
        <v>0</v>
      </c>
      <c r="M62" s="7" t="s">
        <v>0</v>
      </c>
      <c r="N62" s="7" t="s">
        <v>0</v>
      </c>
      <c r="O62" s="7" t="s">
        <v>0</v>
      </c>
      <c r="P62" s="7" t="s">
        <v>0</v>
      </c>
      <c r="Q62" s="7" t="s">
        <v>0</v>
      </c>
      <c r="R62" s="7" t="s">
        <v>0</v>
      </c>
      <c r="S62" s="7" t="s">
        <v>0</v>
      </c>
      <c r="T62" s="7" t="s">
        <v>0</v>
      </c>
      <c r="U62" s="7" t="s">
        <v>0</v>
      </c>
      <c r="V62" s="7" t="s">
        <v>0</v>
      </c>
      <c r="W62" s="9" t="str">
        <f>HYPERLINK("http://www.aruplab.com/Testing-Information/resources/HotLines/HotLineDocs/May2024QHL/3017195.pdf","H")</f>
        <v>H</v>
      </c>
      <c r="X62" s="9" t="str">
        <f>HYPERLINK("http://www.aruplab.com/Testing-Information/resources/HotLines/TDMix/May2024QHL/3017195.xlsx","T")</f>
        <v>T</v>
      </c>
      <c r="Y62" s="9" t="str">
        <f>HYPERLINK("http://www.aruplab.com/Testing-Information/resources/HotLines/Sample_Reports/May2024QHL/3017195_Adiponectin, Quantitative Serum Plasma_ADIP SP.pdf","E")</f>
        <v>E</v>
      </c>
      <c r="Z62" s="9" t="str">
        <f>HYPERLINK("https://connect.aruplab.com/Pricing/TestPrice/3017195/D05202024","P")</f>
        <v>P</v>
      </c>
      <c r="AA62" s="8">
        <v>45432</v>
      </c>
    </row>
    <row r="63" spans="1:27" x14ac:dyDescent="0.25">
      <c r="A63" s="6" t="s">
        <v>194</v>
      </c>
      <c r="B63" s="6" t="s">
        <v>195</v>
      </c>
      <c r="C63" s="6" t="s">
        <v>250</v>
      </c>
      <c r="D63" s="7" t="s">
        <v>35</v>
      </c>
      <c r="E63" s="7" t="s">
        <v>0</v>
      </c>
      <c r="F63" s="7" t="s">
        <v>0</v>
      </c>
      <c r="G63" s="7" t="s">
        <v>0</v>
      </c>
      <c r="H63" s="7" t="s">
        <v>0</v>
      </c>
      <c r="I63" s="7" t="s">
        <v>0</v>
      </c>
      <c r="J63" s="7" t="s">
        <v>0</v>
      </c>
      <c r="K63" s="7" t="s">
        <v>0</v>
      </c>
      <c r="L63" s="7" t="s">
        <v>0</v>
      </c>
      <c r="M63" s="7" t="s">
        <v>0</v>
      </c>
      <c r="N63" s="7" t="s">
        <v>0</v>
      </c>
      <c r="O63" s="7" t="s">
        <v>0</v>
      </c>
      <c r="P63" s="7" t="s">
        <v>0</v>
      </c>
      <c r="Q63" s="7" t="s">
        <v>0</v>
      </c>
      <c r="R63" s="7" t="s">
        <v>0</v>
      </c>
      <c r="S63" s="7" t="s">
        <v>0</v>
      </c>
      <c r="T63" s="7" t="s">
        <v>0</v>
      </c>
      <c r="U63" s="7" t="s">
        <v>0</v>
      </c>
      <c r="V63" s="7" t="s">
        <v>0</v>
      </c>
      <c r="W63" s="9" t="str">
        <f>HYPERLINK("http://www.aruplab.com/Testing-Information/resources/HotLines/HotLineDocs/May2024QHL/3017203.pdf","H")</f>
        <v>H</v>
      </c>
      <c r="X63" s="9" t="str">
        <f>HYPERLINK("http://www.aruplab.com/Testing-Information/resources/HotLines/TDMix/May2024QHL/3017203.xlsx","T")</f>
        <v>T</v>
      </c>
      <c r="Y63" s="9" t="str">
        <f>HYPERLINK("http://www.aruplab.com/Testing-Information/resources/HotLines/Sample_Reports/May2024QHL/3017203_BRAF Mutation Detection_BRAF NGS.pdf","E")</f>
        <v>E</v>
      </c>
      <c r="Z63" s="9" t="str">
        <f>HYPERLINK("https://connect.aruplab.com/Pricing/TestPrice/3017203/D05202024","P")</f>
        <v>P</v>
      </c>
      <c r="AA63" s="8">
        <v>45432</v>
      </c>
    </row>
    <row r="64" spans="1:27" ht="30" x14ac:dyDescent="0.25">
      <c r="A64" s="6" t="s">
        <v>196</v>
      </c>
      <c r="B64" s="6" t="s">
        <v>197</v>
      </c>
      <c r="C64" s="6" t="s">
        <v>251</v>
      </c>
      <c r="D64" s="7" t="s">
        <v>35</v>
      </c>
      <c r="E64" s="7" t="s">
        <v>0</v>
      </c>
      <c r="F64" s="7" t="s">
        <v>0</v>
      </c>
      <c r="G64" s="7" t="s">
        <v>0</v>
      </c>
      <c r="H64" s="7" t="s">
        <v>0</v>
      </c>
      <c r="I64" s="7" t="s">
        <v>0</v>
      </c>
      <c r="J64" s="7" t="s">
        <v>0</v>
      </c>
      <c r="K64" s="7" t="s">
        <v>0</v>
      </c>
      <c r="L64" s="7" t="s">
        <v>0</v>
      </c>
      <c r="M64" s="7" t="s">
        <v>0</v>
      </c>
      <c r="N64" s="7" t="s">
        <v>0</v>
      </c>
      <c r="O64" s="7" t="s">
        <v>0</v>
      </c>
      <c r="P64" s="7" t="s">
        <v>0</v>
      </c>
      <c r="Q64" s="7" t="s">
        <v>0</v>
      </c>
      <c r="R64" s="7" t="s">
        <v>0</v>
      </c>
      <c r="S64" s="7" t="s">
        <v>0</v>
      </c>
      <c r="T64" s="7" t="s">
        <v>0</v>
      </c>
      <c r="U64" s="7" t="s">
        <v>0</v>
      </c>
      <c r="V64" s="7" t="s">
        <v>0</v>
      </c>
      <c r="W64" s="9" t="str">
        <f>HYPERLINK("http://www.aruplab.com/Testing-Information/resources/HotLines/HotLineDocs/May2024QHL/3017204.pdf","H")</f>
        <v>H</v>
      </c>
      <c r="X64" s="9" t="str">
        <f>HYPERLINK("http://www.aruplab.com/Testing-Information/resources/HotLines/TDMix/May2024QHL/3017204.xlsx","T")</f>
        <v>T</v>
      </c>
      <c r="Y64" s="9" t="str">
        <f>HYPERLINK("http://www.aruplab.com/Testing-Information/resources/HotLines/Sample_Reports/May2024QHL/3017204_BRAF Mutation Detection with Reflex to MLH1 Promoter Methylation_BRAF REFL.pdf","E")</f>
        <v>E</v>
      </c>
      <c r="Z64" s="9" t="str">
        <f>HYPERLINK("https://connect.aruplab.com/Pricing/TestPrice/3017204/D05202024","P")</f>
        <v>P</v>
      </c>
      <c r="AA64" s="8">
        <v>45432</v>
      </c>
    </row>
    <row r="65" spans="1:27" ht="30" x14ac:dyDescent="0.25">
      <c r="A65" s="6" t="s">
        <v>198</v>
      </c>
      <c r="B65" s="6" t="s">
        <v>199</v>
      </c>
      <c r="C65" s="6" t="s">
        <v>252</v>
      </c>
      <c r="D65" s="7" t="s">
        <v>35</v>
      </c>
      <c r="E65" s="7" t="s">
        <v>0</v>
      </c>
      <c r="F65" s="7" t="s">
        <v>0</v>
      </c>
      <c r="G65" s="7" t="s">
        <v>0</v>
      </c>
      <c r="H65" s="7" t="s">
        <v>0</v>
      </c>
      <c r="I65" s="7" t="s">
        <v>0</v>
      </c>
      <c r="J65" s="7" t="s">
        <v>0</v>
      </c>
      <c r="K65" s="7" t="s">
        <v>0</v>
      </c>
      <c r="L65" s="7" t="s">
        <v>0</v>
      </c>
      <c r="M65" s="7" t="s">
        <v>0</v>
      </c>
      <c r="N65" s="7" t="s">
        <v>0</v>
      </c>
      <c r="O65" s="7" t="s">
        <v>0</v>
      </c>
      <c r="P65" s="7" t="s">
        <v>0</v>
      </c>
      <c r="Q65" s="7" t="s">
        <v>0</v>
      </c>
      <c r="R65" s="7" t="s">
        <v>0</v>
      </c>
      <c r="S65" s="7" t="s">
        <v>0</v>
      </c>
      <c r="T65" s="7" t="s">
        <v>0</v>
      </c>
      <c r="U65" s="7" t="s">
        <v>0</v>
      </c>
      <c r="V65" s="7" t="s">
        <v>0</v>
      </c>
      <c r="W65" s="9" t="str">
        <f>HYPERLINK("http://www.aruplab.com/Testing-Information/resources/HotLines/HotLineDocs/May2024QHL/3017209.pdf","H")</f>
        <v>H</v>
      </c>
      <c r="X65" s="9" t="str">
        <f>HYPERLINK("http://www.aruplab.com/Testing-Information/resources/HotLines/TDMix/May2024QHL/3017209.xlsx","T")</f>
        <v>T</v>
      </c>
      <c r="Y65" s="9" t="str">
        <f>HYPERLINK("http://www.aruplab.com/Testing-Information/resources/HotLines/Sample_Reports/May2024QHL/3017209_Colorectal Cancer Mutation PaneL_CRC MUT.pdf","E")</f>
        <v>E</v>
      </c>
      <c r="Z65" s="9" t="str">
        <f>HYPERLINK("https://connect.aruplab.com/Pricing/TestPrice/3017209/D05202024","P")</f>
        <v>P</v>
      </c>
      <c r="AA65" s="8">
        <v>45432</v>
      </c>
    </row>
    <row r="66" spans="1:27" ht="30" x14ac:dyDescent="0.25">
      <c r="A66" s="6" t="s">
        <v>200</v>
      </c>
      <c r="B66" s="6" t="s">
        <v>201</v>
      </c>
      <c r="C66" s="6" t="s">
        <v>253</v>
      </c>
      <c r="D66" s="7" t="s">
        <v>35</v>
      </c>
      <c r="E66" s="7" t="s">
        <v>0</v>
      </c>
      <c r="F66" s="7" t="s">
        <v>0</v>
      </c>
      <c r="G66" s="7" t="s">
        <v>0</v>
      </c>
      <c r="H66" s="7" t="s">
        <v>0</v>
      </c>
      <c r="I66" s="7" t="s">
        <v>0</v>
      </c>
      <c r="J66" s="7" t="s">
        <v>0</v>
      </c>
      <c r="K66" s="7" t="s">
        <v>0</v>
      </c>
      <c r="L66" s="7" t="s">
        <v>0</v>
      </c>
      <c r="M66" s="7" t="s">
        <v>0</v>
      </c>
      <c r="N66" s="7" t="s">
        <v>0</v>
      </c>
      <c r="O66" s="7" t="s">
        <v>0</v>
      </c>
      <c r="P66" s="7" t="s">
        <v>0</v>
      </c>
      <c r="Q66" s="7" t="s">
        <v>0</v>
      </c>
      <c r="R66" s="7" t="s">
        <v>0</v>
      </c>
      <c r="S66" s="7" t="s">
        <v>0</v>
      </c>
      <c r="T66" s="7" t="s">
        <v>0</v>
      </c>
      <c r="U66" s="7" t="s">
        <v>0</v>
      </c>
      <c r="V66" s="7" t="s">
        <v>0</v>
      </c>
      <c r="W66" s="9" t="str">
        <f>HYPERLINK("http://www.aruplab.com/Testing-Information/resources/HotLines/HotLineDocs/May2024QHL/3017222.pdf","H")</f>
        <v>H</v>
      </c>
      <c r="X66" s="9" t="str">
        <f>HYPERLINK("http://www.aruplab.com/Testing-Information/resources/HotLines/TDMix/May2024QHL/3017222.xlsx","T")</f>
        <v>T</v>
      </c>
      <c r="Y66" s="9" t="str">
        <f>HYPERLINK("http://www.aruplab.com/Testing-Information/resources/HotLines/Sample_Reports/May2024QHL/3017222_IDH1 and IDH2 Mutation Detection_IDH1-IDH2.pdf","E")</f>
        <v>E</v>
      </c>
      <c r="Z66" s="9" t="str">
        <f>HYPERLINK("https://connect.aruplab.com/Pricing/TestPrice/3017222/D05202024","P")</f>
        <v>P</v>
      </c>
      <c r="AA66" s="8">
        <v>45432</v>
      </c>
    </row>
    <row r="67" spans="1:27" x14ac:dyDescent="0.25">
      <c r="A67" s="6" t="s">
        <v>202</v>
      </c>
      <c r="B67" s="6" t="s">
        <v>203</v>
      </c>
      <c r="C67" s="6" t="s">
        <v>254</v>
      </c>
      <c r="D67" s="7" t="s">
        <v>35</v>
      </c>
      <c r="E67" s="7" t="s">
        <v>0</v>
      </c>
      <c r="F67" s="7" t="s">
        <v>0</v>
      </c>
      <c r="G67" s="7" t="s">
        <v>0</v>
      </c>
      <c r="H67" s="7" t="s">
        <v>0</v>
      </c>
      <c r="I67" s="7" t="s">
        <v>0</v>
      </c>
      <c r="J67" s="7" t="s">
        <v>0</v>
      </c>
      <c r="K67" s="7" t="s">
        <v>0</v>
      </c>
      <c r="L67" s="7" t="s">
        <v>0</v>
      </c>
      <c r="M67" s="7" t="s">
        <v>0</v>
      </c>
      <c r="N67" s="7" t="s">
        <v>0</v>
      </c>
      <c r="O67" s="7" t="s">
        <v>0</v>
      </c>
      <c r="P67" s="7" t="s">
        <v>0</v>
      </c>
      <c r="Q67" s="7" t="s">
        <v>0</v>
      </c>
      <c r="R67" s="7" t="s">
        <v>0</v>
      </c>
      <c r="S67" s="7" t="s">
        <v>0</v>
      </c>
      <c r="T67" s="7" t="s">
        <v>0</v>
      </c>
      <c r="U67" s="7" t="s">
        <v>0</v>
      </c>
      <c r="V67" s="7" t="s">
        <v>0</v>
      </c>
      <c r="W67" s="9" t="str">
        <f>HYPERLINK("http://www.aruplab.com/Testing-Information/resources/HotLines/HotLineDocs/May2024QHL/3017230.pdf","H")</f>
        <v>H</v>
      </c>
      <c r="X67" s="9" t="str">
        <f>HYPERLINK("http://www.aruplab.com/Testing-Information/resources/HotLines/TDMix/May2024QHL/3017230.xlsx","T")</f>
        <v>T</v>
      </c>
      <c r="Y67" s="9" t="str">
        <f>HYPERLINK("http://www.aruplab.com/Testing-Information/resources/HotLines/Sample_Reports/May2024QHL/3017230_Lung Cancer Mutation PaneL_LUNG MUT.pdf","E")</f>
        <v>E</v>
      </c>
      <c r="Z67" s="9" t="str">
        <f>HYPERLINK("https://connect.aruplab.com/Pricing/TestPrice/3017230/D05202024","P")</f>
        <v>P</v>
      </c>
      <c r="AA67" s="8">
        <v>45432</v>
      </c>
    </row>
    <row r="68" spans="1:27" x14ac:dyDescent="0.25">
      <c r="A68" s="6" t="s">
        <v>204</v>
      </c>
      <c r="B68" s="6" t="s">
        <v>205</v>
      </c>
      <c r="C68" s="6" t="s">
        <v>255</v>
      </c>
      <c r="D68" s="7" t="s">
        <v>35</v>
      </c>
      <c r="E68" s="7" t="s">
        <v>0</v>
      </c>
      <c r="F68" s="7" t="s">
        <v>0</v>
      </c>
      <c r="G68" s="7" t="s">
        <v>0</v>
      </c>
      <c r="H68" s="7" t="s">
        <v>0</v>
      </c>
      <c r="I68" s="7" t="s">
        <v>0</v>
      </c>
      <c r="J68" s="7" t="s">
        <v>0</v>
      </c>
      <c r="K68" s="7" t="s">
        <v>0</v>
      </c>
      <c r="L68" s="7" t="s">
        <v>0</v>
      </c>
      <c r="M68" s="7" t="s">
        <v>0</v>
      </c>
      <c r="N68" s="7" t="s">
        <v>0</v>
      </c>
      <c r="O68" s="7" t="s">
        <v>0</v>
      </c>
      <c r="P68" s="7" t="s">
        <v>0</v>
      </c>
      <c r="Q68" s="7" t="s">
        <v>0</v>
      </c>
      <c r="R68" s="7" t="s">
        <v>0</v>
      </c>
      <c r="S68" s="7" t="s">
        <v>0</v>
      </c>
      <c r="T68" s="7" t="s">
        <v>0</v>
      </c>
      <c r="U68" s="7" t="s">
        <v>0</v>
      </c>
      <c r="V68" s="7" t="s">
        <v>0</v>
      </c>
      <c r="W68" s="9" t="str">
        <f>HYPERLINK("http://www.aruplab.com/Testing-Information/resources/HotLines/HotLineDocs/May2024QHL/3017233.pdf","H")</f>
        <v>H</v>
      </c>
      <c r="X68" s="9" t="str">
        <f>HYPERLINK("http://www.aruplab.com/Testing-Information/resources/HotLines/TDMix/May2024QHL/3017233.xlsx","T")</f>
        <v>T</v>
      </c>
      <c r="Y68" s="9" t="str">
        <f>HYPERLINK("http://www.aruplab.com/Testing-Information/resources/HotLines/Sample_Reports/May2024QHL/3017233_Melanoma Mutation Panel_MEL MUT.pdf","E")</f>
        <v>E</v>
      </c>
      <c r="Z68" s="9" t="str">
        <f>HYPERLINK("https://connect.aruplab.com/Pricing/TestPrice/3017233/D05202024","P")</f>
        <v>P</v>
      </c>
      <c r="AA68" s="8">
        <v>45432</v>
      </c>
    </row>
    <row r="69" spans="1:27" x14ac:dyDescent="0.25">
      <c r="A69" s="6" t="s">
        <v>206</v>
      </c>
      <c r="B69" s="6" t="s">
        <v>207</v>
      </c>
      <c r="C69" s="6" t="s">
        <v>208</v>
      </c>
      <c r="D69" s="7" t="s">
        <v>35</v>
      </c>
      <c r="E69" s="7" t="s">
        <v>0</v>
      </c>
      <c r="F69" s="7" t="s">
        <v>0</v>
      </c>
      <c r="G69" s="7" t="s">
        <v>0</v>
      </c>
      <c r="H69" s="7" t="s">
        <v>0</v>
      </c>
      <c r="I69" s="7" t="s">
        <v>0</v>
      </c>
      <c r="J69" s="7" t="s">
        <v>0</v>
      </c>
      <c r="K69" s="7" t="s">
        <v>0</v>
      </c>
      <c r="L69" s="7" t="s">
        <v>0</v>
      </c>
      <c r="M69" s="7" t="s">
        <v>0</v>
      </c>
      <c r="N69" s="7" t="s">
        <v>0</v>
      </c>
      <c r="O69" s="7" t="s">
        <v>0</v>
      </c>
      <c r="P69" s="7" t="s">
        <v>0</v>
      </c>
      <c r="Q69" s="7" t="s">
        <v>0</v>
      </c>
      <c r="R69" s="7" t="s">
        <v>0</v>
      </c>
      <c r="S69" s="7" t="s">
        <v>0</v>
      </c>
      <c r="T69" s="7" t="s">
        <v>0</v>
      </c>
      <c r="U69" s="7" t="s">
        <v>0</v>
      </c>
      <c r="V69" s="7" t="s">
        <v>0</v>
      </c>
      <c r="W69" s="9" t="str">
        <f>HYPERLINK("http://www.aruplab.com/Testing-Information/resources/HotLines/HotLineDocs/May2024QHL/3017372.pdf","H")</f>
        <v>H</v>
      </c>
      <c r="X69" s="9" t="str">
        <f>HYPERLINK("http://www.aruplab.com/Testing-Information/resources/HotLines/TDMix/May2024QHL/3017372.xlsx","T")</f>
        <v>T</v>
      </c>
      <c r="Y69" s="9" t="str">
        <f>HYPERLINK("http://www.aruplab.com/Testing-Information/resources/HotLines/Sample_Reports/May2024QHL/3017372_TPMT Genotyping_TPMTGENO.pdf","E")</f>
        <v>E</v>
      </c>
      <c r="Z69" s="9" t="str">
        <f>HYPERLINK("https://connect.aruplab.com/Pricing/TestPrice/3017372/D05202024","P")</f>
        <v>P</v>
      </c>
      <c r="AA69" s="8">
        <v>45343</v>
      </c>
    </row>
    <row r="70" spans="1:27" ht="30" x14ac:dyDescent="0.25">
      <c r="A70" s="6" t="s">
        <v>209</v>
      </c>
      <c r="B70" s="6" t="s">
        <v>210</v>
      </c>
      <c r="C70" s="6" t="s">
        <v>211</v>
      </c>
      <c r="D70" s="7" t="s">
        <v>35</v>
      </c>
      <c r="E70" s="7" t="s">
        <v>0</v>
      </c>
      <c r="F70" s="7" t="s">
        <v>0</v>
      </c>
      <c r="G70" s="7" t="s">
        <v>0</v>
      </c>
      <c r="H70" s="7" t="s">
        <v>0</v>
      </c>
      <c r="I70" s="7" t="s">
        <v>0</v>
      </c>
      <c r="J70" s="7" t="s">
        <v>0</v>
      </c>
      <c r="K70" s="7" t="s">
        <v>0</v>
      </c>
      <c r="L70" s="7" t="s">
        <v>0</v>
      </c>
      <c r="M70" s="7" t="s">
        <v>0</v>
      </c>
      <c r="N70" s="7" t="s">
        <v>0</v>
      </c>
      <c r="O70" s="7" t="s">
        <v>0</v>
      </c>
      <c r="P70" s="7" t="s">
        <v>0</v>
      </c>
      <c r="Q70" s="7" t="s">
        <v>0</v>
      </c>
      <c r="R70" s="7" t="s">
        <v>0</v>
      </c>
      <c r="S70" s="7" t="s">
        <v>0</v>
      </c>
      <c r="T70" s="7" t="s">
        <v>0</v>
      </c>
      <c r="U70" s="7" t="s">
        <v>0</v>
      </c>
      <c r="V70" s="7" t="s">
        <v>0</v>
      </c>
      <c r="W70" s="9" t="str">
        <f>HYPERLINK("http://www.aruplab.com/Testing-Information/resources/HotLines/HotLineDocs/May2024QHL/3017373.pdf","H")</f>
        <v>H</v>
      </c>
      <c r="X70" s="9" t="str">
        <f>HYPERLINK("http://www.aruplab.com/Testing-Information/resources/HotLines/TDMix/May2024QHL/3017373.xlsx","T")</f>
        <v>T</v>
      </c>
      <c r="Y70" s="9" t="str">
        <f>HYPERLINK("http://www.aruplab.com/Testing-Information/resources/HotLines/Sample_Reports/May2024QHL/3017373_NUDT15 Genotyping_NUDT15GENO.pdf","E")</f>
        <v>E</v>
      </c>
      <c r="Z70" s="9" t="str">
        <f>HYPERLINK("https://connect.aruplab.com/Pricing/TestPrice/3017373/D05202024","P")</f>
        <v>P</v>
      </c>
      <c r="AA70" s="8">
        <v>45343</v>
      </c>
    </row>
    <row r="71" spans="1:27" ht="30" x14ac:dyDescent="0.25">
      <c r="A71" s="6" t="s">
        <v>212</v>
      </c>
      <c r="B71" s="6" t="s">
        <v>213</v>
      </c>
      <c r="C71" s="6" t="s">
        <v>256</v>
      </c>
      <c r="D71" s="7" t="s">
        <v>35</v>
      </c>
      <c r="E71" s="7" t="s">
        <v>0</v>
      </c>
      <c r="F71" s="7" t="s">
        <v>0</v>
      </c>
      <c r="G71" s="7" t="s">
        <v>0</v>
      </c>
      <c r="H71" s="7" t="s">
        <v>0</v>
      </c>
      <c r="I71" s="7" t="s">
        <v>0</v>
      </c>
      <c r="J71" s="7" t="s">
        <v>0</v>
      </c>
      <c r="K71" s="7" t="s">
        <v>0</v>
      </c>
      <c r="L71" s="7" t="s">
        <v>0</v>
      </c>
      <c r="M71" s="7" t="s">
        <v>0</v>
      </c>
      <c r="N71" s="7" t="s">
        <v>0</v>
      </c>
      <c r="O71" s="7" t="s">
        <v>0</v>
      </c>
      <c r="P71" s="7" t="s">
        <v>0</v>
      </c>
      <c r="Q71" s="7" t="s">
        <v>0</v>
      </c>
      <c r="R71" s="7" t="s">
        <v>0</v>
      </c>
      <c r="S71" s="7" t="s">
        <v>0</v>
      </c>
      <c r="T71" s="7" t="s">
        <v>0</v>
      </c>
      <c r="U71" s="7" t="s">
        <v>0</v>
      </c>
      <c r="V71" s="7" t="s">
        <v>0</v>
      </c>
      <c r="W71" s="9" t="str">
        <f>HYPERLINK("http://www.aruplab.com/Testing-Information/resources/HotLines/HotLineDocs/May2024QHL/3017399.pdf","H")</f>
        <v>H</v>
      </c>
      <c r="X71" s="9" t="str">
        <f>HYPERLINK("http://www.aruplab.com/Testing-Information/resources/HotLines/TDMix/May2024QHL/3017399.xlsx","T")</f>
        <v>T</v>
      </c>
      <c r="Y71" s="9" t="str">
        <f>HYPERLINK("http://www.aruplab.com/Testing-Information/resources/HotLines/Sample_Reports/May2024QHL/3017399_TPSAB1 Copy Number Analysis by ddPCR_TPSAB1.pdf","E")</f>
        <v>E</v>
      </c>
      <c r="Z71" s="9" t="str">
        <f>HYPERLINK("https://connect.aruplab.com/Pricing/TestPrice/3017399/D05202024","P")</f>
        <v>P</v>
      </c>
      <c r="AA71" s="8">
        <v>45432</v>
      </c>
    </row>
    <row r="72" spans="1:27" ht="30" x14ac:dyDescent="0.25">
      <c r="A72" s="6" t="s">
        <v>214</v>
      </c>
      <c r="B72" s="6" t="s">
        <v>215</v>
      </c>
      <c r="C72" s="6" t="s">
        <v>216</v>
      </c>
      <c r="D72" s="7" t="s">
        <v>35</v>
      </c>
      <c r="E72" s="7" t="s">
        <v>0</v>
      </c>
      <c r="F72" s="7" t="s">
        <v>0</v>
      </c>
      <c r="G72" s="7" t="s">
        <v>0</v>
      </c>
      <c r="H72" s="7" t="s">
        <v>0</v>
      </c>
      <c r="I72" s="7" t="s">
        <v>0</v>
      </c>
      <c r="J72" s="7" t="s">
        <v>0</v>
      </c>
      <c r="K72" s="7" t="s">
        <v>0</v>
      </c>
      <c r="L72" s="7" t="s">
        <v>0</v>
      </c>
      <c r="M72" s="7" t="s">
        <v>0</v>
      </c>
      <c r="N72" s="7" t="s">
        <v>0</v>
      </c>
      <c r="O72" s="7" t="s">
        <v>0</v>
      </c>
      <c r="P72" s="7" t="s">
        <v>0</v>
      </c>
      <c r="Q72" s="7" t="s">
        <v>0</v>
      </c>
      <c r="R72" s="7" t="s">
        <v>0</v>
      </c>
      <c r="S72" s="7" t="s">
        <v>0</v>
      </c>
      <c r="T72" s="7" t="s">
        <v>0</v>
      </c>
      <c r="U72" s="7" t="s">
        <v>0</v>
      </c>
      <c r="V72" s="7" t="s">
        <v>0</v>
      </c>
      <c r="W72" s="9" t="str">
        <f>HYPERLINK("http://www.aruplab.com/Testing-Information/resources/HotLines/HotLineDocs/May2024QHL/3017440.pdf","H")</f>
        <v>H</v>
      </c>
      <c r="X72" s="9" t="str">
        <f>HYPERLINK("http://www.aruplab.com/Testing-Information/resources/HotLines/TDMix/May2024QHL/3017440.xlsx","T")</f>
        <v>T</v>
      </c>
      <c r="Y72" s="9" t="str">
        <f>HYPERLINK("http://www.aruplab.com/Testing-Information/resources/HotLines/Sample_Reports/May2024QHL/3017440_Ma2Ta Antibody, IgG by Immunoblot, CSF_MA2TA CSF.pdf","E")</f>
        <v>E</v>
      </c>
      <c r="Z72" s="9" t="str">
        <f>HYPERLINK("https://connect.aruplab.com/Pricing/TestPrice/3017440/D05202024","P")</f>
        <v>P</v>
      </c>
      <c r="AA72" s="8">
        <v>45369</v>
      </c>
    </row>
    <row r="73" spans="1:27" ht="30" x14ac:dyDescent="0.25">
      <c r="A73" s="6" t="s">
        <v>217</v>
      </c>
      <c r="B73" s="6" t="s">
        <v>218</v>
      </c>
      <c r="C73" s="6" t="s">
        <v>219</v>
      </c>
      <c r="D73" s="7" t="s">
        <v>35</v>
      </c>
      <c r="E73" s="7" t="s">
        <v>0</v>
      </c>
      <c r="F73" s="7" t="s">
        <v>0</v>
      </c>
      <c r="G73" s="7" t="s">
        <v>0</v>
      </c>
      <c r="H73" s="7" t="s">
        <v>0</v>
      </c>
      <c r="I73" s="7" t="s">
        <v>0</v>
      </c>
      <c r="J73" s="7" t="s">
        <v>0</v>
      </c>
      <c r="K73" s="7" t="s">
        <v>0</v>
      </c>
      <c r="L73" s="7" t="s">
        <v>0</v>
      </c>
      <c r="M73" s="7" t="s">
        <v>0</v>
      </c>
      <c r="N73" s="7" t="s">
        <v>0</v>
      </c>
      <c r="O73" s="7" t="s">
        <v>0</v>
      </c>
      <c r="P73" s="7" t="s">
        <v>0</v>
      </c>
      <c r="Q73" s="7" t="s">
        <v>0</v>
      </c>
      <c r="R73" s="7" t="s">
        <v>0</v>
      </c>
      <c r="S73" s="7" t="s">
        <v>0</v>
      </c>
      <c r="T73" s="7" t="s">
        <v>0</v>
      </c>
      <c r="U73" s="7" t="s">
        <v>0</v>
      </c>
      <c r="V73" s="7" t="s">
        <v>0</v>
      </c>
      <c r="W73" s="9" t="str">
        <f>HYPERLINK("http://www.aruplab.com/Testing-Information/resources/HotLines/HotLineDocs/May2024QHL/3017441.pdf","H")</f>
        <v>H</v>
      </c>
      <c r="X73" s="9" t="str">
        <f>HYPERLINK("http://www.aruplab.com/Testing-Information/resources/HotLines/TDMix/May2024QHL/3017441.xlsx","T")</f>
        <v>T</v>
      </c>
      <c r="Y73" s="9" t="str">
        <f>HYPERLINK("http://www.aruplab.com/Testing-Information/resources/HotLines/Sample_Reports/May2024QHL/3017441_Ma2Ta Antibody, IgG by Immunoblot, Serum_MA2TA SER.pdf","E")</f>
        <v>E</v>
      </c>
      <c r="Z73" s="9" t="str">
        <f>HYPERLINK("https://connect.aruplab.com/Pricing/TestPrice/3017441/D05202024","P")</f>
        <v>P</v>
      </c>
      <c r="AA73" s="8">
        <v>45369</v>
      </c>
    </row>
    <row r="74" spans="1:27" ht="30" x14ac:dyDescent="0.25">
      <c r="A74" s="6" t="s">
        <v>220</v>
      </c>
      <c r="B74" s="6" t="s">
        <v>221</v>
      </c>
      <c r="C74" s="6" t="s">
        <v>257</v>
      </c>
      <c r="D74" s="7" t="s">
        <v>35</v>
      </c>
      <c r="E74" s="7" t="s">
        <v>0</v>
      </c>
      <c r="F74" s="7" t="s">
        <v>0</v>
      </c>
      <c r="G74" s="7" t="s">
        <v>0</v>
      </c>
      <c r="H74" s="7" t="s">
        <v>0</v>
      </c>
      <c r="I74" s="7" t="s">
        <v>0</v>
      </c>
      <c r="J74" s="7" t="s">
        <v>0</v>
      </c>
      <c r="K74" s="7" t="s">
        <v>0</v>
      </c>
      <c r="L74" s="7" t="s">
        <v>0</v>
      </c>
      <c r="M74" s="7" t="s">
        <v>0</v>
      </c>
      <c r="N74" s="7" t="s">
        <v>0</v>
      </c>
      <c r="O74" s="7" t="s">
        <v>0</v>
      </c>
      <c r="P74" s="7" t="s">
        <v>0</v>
      </c>
      <c r="Q74" s="7" t="s">
        <v>0</v>
      </c>
      <c r="R74" s="7" t="s">
        <v>0</v>
      </c>
      <c r="S74" s="7" t="s">
        <v>0</v>
      </c>
      <c r="T74" s="7" t="s">
        <v>0</v>
      </c>
      <c r="U74" s="7" t="s">
        <v>0</v>
      </c>
      <c r="V74" s="7" t="s">
        <v>0</v>
      </c>
      <c r="W74" s="9" t="str">
        <f>HYPERLINK("http://www.aruplab.com/Testing-Information/resources/HotLines/HotLineDocs/May2024QHL/3017549.pdf","H")</f>
        <v>H</v>
      </c>
      <c r="X74" s="9" t="str">
        <f>HYPERLINK("http://www.aruplab.com/Testing-Information/resources/HotLines/TDMix/May2024QHL/3017549.xlsx","T")</f>
        <v>T</v>
      </c>
      <c r="Y74" s="9" t="str">
        <f>HYPERLINK("http://www.aruplab.com/Testing-Information/resources/HotLines/Sample_Reports/May2024QHL/3017549_HLA-B51 Genotyping, Behcet Disease_HLA B51.pdf","E")</f>
        <v>E</v>
      </c>
      <c r="Z74" s="9" t="str">
        <f>HYPERLINK("https://connect.aruplab.com/Pricing/TestPrice/3017549/D05202024","P")</f>
        <v>P</v>
      </c>
      <c r="AA74" s="8">
        <v>45432</v>
      </c>
    </row>
    <row r="75" spans="1:27" x14ac:dyDescent="0.25">
      <c r="A75" s="6" t="s">
        <v>222</v>
      </c>
      <c r="B75" s="6" t="s">
        <v>223</v>
      </c>
      <c r="C75" s="6" t="s">
        <v>224</v>
      </c>
      <c r="D75" s="7" t="s">
        <v>35</v>
      </c>
      <c r="E75" s="7" t="s">
        <v>0</v>
      </c>
      <c r="F75" s="7" t="s">
        <v>0</v>
      </c>
      <c r="G75" s="7" t="s">
        <v>0</v>
      </c>
      <c r="H75" s="7" t="s">
        <v>0</v>
      </c>
      <c r="I75" s="7" t="s">
        <v>0</v>
      </c>
      <c r="J75" s="7" t="s">
        <v>0</v>
      </c>
      <c r="K75" s="7" t="s">
        <v>0</v>
      </c>
      <c r="L75" s="7" t="s">
        <v>0</v>
      </c>
      <c r="M75" s="7" t="s">
        <v>0</v>
      </c>
      <c r="N75" s="7" t="s">
        <v>0</v>
      </c>
      <c r="O75" s="7" t="s">
        <v>0</v>
      </c>
      <c r="P75" s="7" t="s">
        <v>0</v>
      </c>
      <c r="Q75" s="7" t="s">
        <v>0</v>
      </c>
      <c r="R75" s="7" t="s">
        <v>0</v>
      </c>
      <c r="S75" s="7" t="s">
        <v>0</v>
      </c>
      <c r="T75" s="7" t="s">
        <v>0</v>
      </c>
      <c r="U75" s="7" t="s">
        <v>0</v>
      </c>
      <c r="V75" s="7" t="s">
        <v>0</v>
      </c>
      <c r="W75" s="9" t="str">
        <f>HYPERLINK("http://www.aruplab.com/Testing-Information/resources/HotLines/HotLineDocs/May2024QHL/3017554.pdf","H")</f>
        <v>H</v>
      </c>
      <c r="X75" s="9" t="str">
        <f>HYPERLINK("http://www.aruplab.com/Testing-Information/resources/HotLines/TDMix/May2024QHL/3017554.xlsx","T")</f>
        <v>T</v>
      </c>
      <c r="Y75" s="9" t="str">
        <f>HYPERLINK("http://www.aruplab.com/Testing-Information/resources/HotLines/Sample_Reports/May2024QHL/3017554_QuantiFERON TB-Gold Plus, 1-Tube_QFT PLUS.pdf","E")</f>
        <v>E</v>
      </c>
      <c r="Z75" s="9" t="str">
        <f>HYPERLINK("https://connect.aruplab.com/Pricing/TestPrice/3017554/D05202024","P")</f>
        <v>P</v>
      </c>
      <c r="AA75" s="8">
        <v>45432</v>
      </c>
    </row>
    <row r="76" spans="1:27" x14ac:dyDescent="0.25">
      <c r="A76" s="6" t="s">
        <v>225</v>
      </c>
      <c r="B76" s="6" t="s">
        <v>226</v>
      </c>
      <c r="C76" s="6" t="s">
        <v>227</v>
      </c>
      <c r="D76" s="7" t="s">
        <v>35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7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  <c r="U76" s="7" t="s">
        <v>0</v>
      </c>
      <c r="V76" s="7" t="s">
        <v>0</v>
      </c>
      <c r="W76" s="9" t="str">
        <f>HYPERLINK("http://www.aruplab.com/Testing-Information/resources/HotLines/HotLineDocs/May2024QHL/3017562.pdf","H")</f>
        <v>H</v>
      </c>
      <c r="X76" s="9" t="str">
        <f>HYPERLINK("http://www.aruplab.com/Testing-Information/resources/HotLines/TDMix/May2024QHL/3017562.xlsx","T")</f>
        <v>T</v>
      </c>
      <c r="Y76" s="9" t="str">
        <f>HYPERLINK("http://www.aruplab.com/Testing-Information/resources/HotLines/Sample_Reports/May2024QHL/3017562_QuantiFERON TB-Gold Plus, 4-Tube_QFT 4.pdf","E")</f>
        <v>E</v>
      </c>
      <c r="Z76" s="9" t="str">
        <f>HYPERLINK("https://connect.aruplab.com/Pricing/TestPrice/3017562/D05202024","P")</f>
        <v>P</v>
      </c>
      <c r="AA76" s="8">
        <v>45432</v>
      </c>
    </row>
    <row r="77" spans="1:27" ht="30" x14ac:dyDescent="0.25">
      <c r="A77" s="6" t="s">
        <v>228</v>
      </c>
      <c r="B77" s="6" t="s">
        <v>229</v>
      </c>
      <c r="C77" s="6" t="s">
        <v>230</v>
      </c>
      <c r="D77" s="7" t="s">
        <v>35</v>
      </c>
      <c r="E77" s="7" t="s">
        <v>0</v>
      </c>
      <c r="F77" s="7" t="s">
        <v>0</v>
      </c>
      <c r="G77" s="7" t="s">
        <v>0</v>
      </c>
      <c r="H77" s="7" t="s">
        <v>0</v>
      </c>
      <c r="I77" s="7" t="s">
        <v>0</v>
      </c>
      <c r="J77" s="7" t="s">
        <v>0</v>
      </c>
      <c r="K77" s="7" t="s">
        <v>0</v>
      </c>
      <c r="L77" s="7" t="s">
        <v>0</v>
      </c>
      <c r="M77" s="7" t="s">
        <v>0</v>
      </c>
      <c r="N77" s="7" t="s">
        <v>0</v>
      </c>
      <c r="O77" s="7" t="s">
        <v>0</v>
      </c>
      <c r="P77" s="7" t="s">
        <v>0</v>
      </c>
      <c r="Q77" s="7" t="s">
        <v>0</v>
      </c>
      <c r="R77" s="7" t="s">
        <v>0</v>
      </c>
      <c r="S77" s="7" t="s">
        <v>0</v>
      </c>
      <c r="T77" s="7" t="s">
        <v>0</v>
      </c>
      <c r="U77" s="7" t="s">
        <v>0</v>
      </c>
      <c r="V77" s="7" t="s">
        <v>0</v>
      </c>
      <c r="W77" s="9" t="str">
        <f>HYPERLINK("http://www.aruplab.com/Testing-Information/resources/HotLines/HotLineDocs/May2024QHL/3017565.pdf","H")</f>
        <v>H</v>
      </c>
      <c r="X77" s="9" t="str">
        <f>HYPERLINK("http://www.aruplab.com/Testing-Information/resources/HotLines/TDMix/May2024QHL/3017565.xlsx","T")</f>
        <v>T</v>
      </c>
      <c r="Y77" s="9" t="str">
        <f>HYPERLINK("http://www.aruplab.com/Testing-Information/resources/HotLines/Sample_Reports/May2024QHL/3017565_Allergen, Food, Wheat Component rTri a 19 Omega 5-Gliadin, IgE_TRI A 19.pdf","E")</f>
        <v>E</v>
      </c>
      <c r="Z77" s="9" t="str">
        <f>HYPERLINK("https://connect.aruplab.com/Pricing/TestPrice/3017565/D05202024","P")</f>
        <v>P</v>
      </c>
      <c r="AA77" s="8">
        <v>45356</v>
      </c>
    </row>
    <row r="78" spans="1:27" ht="30" x14ac:dyDescent="0.25">
      <c r="A78" s="6" t="s">
        <v>231</v>
      </c>
      <c r="B78" s="6" t="s">
        <v>232</v>
      </c>
      <c r="C78" s="6" t="s">
        <v>233</v>
      </c>
      <c r="D78" s="7" t="s">
        <v>35</v>
      </c>
      <c r="E78" s="7" t="s">
        <v>0</v>
      </c>
      <c r="F78" s="7" t="s">
        <v>0</v>
      </c>
      <c r="G78" s="7" t="s">
        <v>0</v>
      </c>
      <c r="H78" s="7" t="s">
        <v>0</v>
      </c>
      <c r="I78" s="7" t="s">
        <v>0</v>
      </c>
      <c r="J78" s="7" t="s">
        <v>0</v>
      </c>
      <c r="K78" s="7" t="s">
        <v>0</v>
      </c>
      <c r="L78" s="7" t="s">
        <v>0</v>
      </c>
      <c r="M78" s="7" t="s">
        <v>0</v>
      </c>
      <c r="N78" s="7" t="s">
        <v>0</v>
      </c>
      <c r="O78" s="7" t="s">
        <v>0</v>
      </c>
      <c r="P78" s="7" t="s">
        <v>0</v>
      </c>
      <c r="Q78" s="7" t="s">
        <v>0</v>
      </c>
      <c r="R78" s="7" t="s">
        <v>0</v>
      </c>
      <c r="S78" s="7" t="s">
        <v>0</v>
      </c>
      <c r="T78" s="7" t="s">
        <v>0</v>
      </c>
      <c r="U78" s="7" t="s">
        <v>0</v>
      </c>
      <c r="V78" s="7" t="s">
        <v>0</v>
      </c>
      <c r="W78" s="9" t="str">
        <f>HYPERLINK("http://www.aruplab.com/Testing-Information/resources/HotLines/HotLineDocs/May2024QHL/3017569.pdf","H")</f>
        <v>H</v>
      </c>
      <c r="X78" s="9" t="str">
        <f>HYPERLINK("http://www.aruplab.com/Testing-Information/resources/HotLines/TDMix/May2024QHL/3017569.xlsx","T")</f>
        <v>T</v>
      </c>
      <c r="Y78" s="9" t="str">
        <f>HYPERLINK("http://www.aruplab.com/Testing-Information/resources/HotLines/Sample_Reports/May2024QHL/3017569_Allergen, Food, Wheat and nGliadin With Reflex to Components, IgE_WHEAT R.pdf","E")</f>
        <v>E</v>
      </c>
      <c r="Z78" s="9" t="str">
        <f>HYPERLINK("https://connect.aruplab.com/Pricing/TestPrice/3017569/D05202024","P")</f>
        <v>P</v>
      </c>
      <c r="AA78" s="8">
        <v>45356</v>
      </c>
    </row>
    <row r="79" spans="1:27" x14ac:dyDescent="0.25">
      <c r="A79" s="6" t="s">
        <v>234</v>
      </c>
      <c r="B79" s="6" t="s">
        <v>235</v>
      </c>
      <c r="C79" s="6" t="s">
        <v>236</v>
      </c>
      <c r="D79" s="7" t="s">
        <v>35</v>
      </c>
      <c r="E79" s="7" t="s">
        <v>0</v>
      </c>
      <c r="F79" s="7" t="s">
        <v>0</v>
      </c>
      <c r="G79" s="7" t="s">
        <v>0</v>
      </c>
      <c r="H79" s="7" t="s">
        <v>0</v>
      </c>
      <c r="I79" s="7" t="s">
        <v>0</v>
      </c>
      <c r="J79" s="7" t="s">
        <v>0</v>
      </c>
      <c r="K79" s="7" t="s">
        <v>0</v>
      </c>
      <c r="L79" s="7" t="s">
        <v>0</v>
      </c>
      <c r="M79" s="7" t="s">
        <v>0</v>
      </c>
      <c r="N79" s="7" t="s">
        <v>0</v>
      </c>
      <c r="O79" s="7" t="s">
        <v>0</v>
      </c>
      <c r="P79" s="7" t="s">
        <v>0</v>
      </c>
      <c r="Q79" s="7" t="s">
        <v>0</v>
      </c>
      <c r="R79" s="7" t="s">
        <v>0</v>
      </c>
      <c r="S79" s="7" t="s">
        <v>0</v>
      </c>
      <c r="T79" s="7" t="s">
        <v>0</v>
      </c>
      <c r="U79" s="7" t="s">
        <v>0</v>
      </c>
      <c r="V79" s="7" t="s">
        <v>0</v>
      </c>
      <c r="W79" s="9" t="str">
        <f>HYPERLINK("http://www.aruplab.com/Testing-Information/resources/HotLines/HotLineDocs/May2024QHL/3017610.pdf","H")</f>
        <v>H</v>
      </c>
      <c r="X79" s="9" t="str">
        <f>HYPERLINK("http://www.aruplab.com/Testing-Information/resources/HotLines/TDMix/May2024QHL/3017610.xlsx","T")</f>
        <v>T</v>
      </c>
      <c r="Y79" s="9" t="str">
        <f>HYPERLINK("http://www.aruplab.com/Testing-Information/resources/HotLines/Sample_Reports/May2024QHL/3017610_RBC Antibody ID Package (IRL)_IRL AB PKG.pdf","E")</f>
        <v>E</v>
      </c>
      <c r="Z79" s="9" t="str">
        <f>HYPERLINK("https://connect.aruplab.com/Pricing/TestPrice/3017610/D05202024","P")</f>
        <v>P</v>
      </c>
      <c r="AA79" s="8">
        <v>45432</v>
      </c>
    </row>
    <row r="80" spans="1:27" x14ac:dyDescent="0.25">
      <c r="A80" s="6" t="s">
        <v>237</v>
      </c>
      <c r="B80" s="6" t="s">
        <v>238</v>
      </c>
      <c r="C80" s="6" t="s">
        <v>239</v>
      </c>
      <c r="D80" s="7" t="s">
        <v>35</v>
      </c>
      <c r="E80" s="7" t="s">
        <v>0</v>
      </c>
      <c r="F80" s="7" t="s">
        <v>0</v>
      </c>
      <c r="G80" s="7" t="s">
        <v>0</v>
      </c>
      <c r="H80" s="7" t="s">
        <v>0</v>
      </c>
      <c r="I80" s="7" t="s">
        <v>0</v>
      </c>
      <c r="J80" s="7" t="s">
        <v>0</v>
      </c>
      <c r="K80" s="7" t="s">
        <v>0</v>
      </c>
      <c r="L80" s="7" t="s">
        <v>0</v>
      </c>
      <c r="M80" s="7" t="s">
        <v>0</v>
      </c>
      <c r="N80" s="7" t="s">
        <v>0</v>
      </c>
      <c r="O80" s="7" t="s">
        <v>0</v>
      </c>
      <c r="P80" s="7" t="s">
        <v>0</v>
      </c>
      <c r="Q80" s="7" t="s">
        <v>0</v>
      </c>
      <c r="R80" s="7" t="s">
        <v>0</v>
      </c>
      <c r="S80" s="7" t="s">
        <v>0</v>
      </c>
      <c r="T80" s="7" t="s">
        <v>0</v>
      </c>
      <c r="U80" s="7" t="s">
        <v>0</v>
      </c>
      <c r="V80" s="7" t="s">
        <v>0</v>
      </c>
      <c r="W80" s="9" t="str">
        <f>HYPERLINK("http://www.aruplab.com/Testing-Information/resources/HotLines/HotLineDocs/May2024QHL/3017611.pdf","H")</f>
        <v>H</v>
      </c>
      <c r="X80" s="9" t="str">
        <f>HYPERLINK("http://www.aruplab.com/Testing-Information/resources/HotLines/TDMix/May2024QHL/3017611.xlsx","T")</f>
        <v>T</v>
      </c>
      <c r="Y80" s="9" t="str">
        <f>HYPERLINK("http://www.aruplab.com/Testing-Information/resources/HotLines/Sample_Reports/May2024QHL/3017611_RBC Antibody ID Prenatal-Reflex to Titer_IRL ABID.pdf","E")</f>
        <v>E</v>
      </c>
      <c r="Z80" s="9" t="str">
        <f>HYPERLINK("https://connect.aruplab.com/Pricing/TestPrice/3017611/D05202024","P")</f>
        <v>P</v>
      </c>
      <c r="AA80" s="8">
        <v>45432</v>
      </c>
    </row>
    <row r="81" spans="1:27" x14ac:dyDescent="0.25">
      <c r="A81" s="6" t="s">
        <v>240</v>
      </c>
      <c r="B81" s="6" t="s">
        <v>241</v>
      </c>
      <c r="C81" s="6" t="s">
        <v>242</v>
      </c>
      <c r="D81" s="7" t="s">
        <v>35</v>
      </c>
      <c r="E81" s="7" t="s">
        <v>0</v>
      </c>
      <c r="F81" s="7" t="s">
        <v>0</v>
      </c>
      <c r="G81" s="7" t="s">
        <v>0</v>
      </c>
      <c r="H81" s="7" t="s">
        <v>0</v>
      </c>
      <c r="I81" s="7" t="s">
        <v>0</v>
      </c>
      <c r="J81" s="7" t="s">
        <v>0</v>
      </c>
      <c r="K81" s="7" t="s">
        <v>0</v>
      </c>
      <c r="L81" s="7" t="s">
        <v>0</v>
      </c>
      <c r="M81" s="7" t="s">
        <v>0</v>
      </c>
      <c r="N81" s="7" t="s">
        <v>0</v>
      </c>
      <c r="O81" s="7" t="s">
        <v>0</v>
      </c>
      <c r="P81" s="7" t="s">
        <v>0</v>
      </c>
      <c r="Q81" s="7" t="s">
        <v>0</v>
      </c>
      <c r="R81" s="7" t="s">
        <v>0</v>
      </c>
      <c r="S81" s="7" t="s">
        <v>0</v>
      </c>
      <c r="T81" s="7" t="s">
        <v>0</v>
      </c>
      <c r="U81" s="7" t="s">
        <v>0</v>
      </c>
      <c r="V81" s="7" t="s">
        <v>0</v>
      </c>
      <c r="W81" s="9" t="str">
        <f>HYPERLINK("http://www.aruplab.com/Testing-Information/resources/HotLines/HotLineDocs/May2024QHL/3017615.pdf","H")</f>
        <v>H</v>
      </c>
      <c r="X81" s="9" t="str">
        <f>HYPERLINK("http://www.aruplab.com/Testing-Information/resources/HotLines/TDMix/May2024QHL/3017615.xlsx","T")</f>
        <v>T</v>
      </c>
      <c r="Y81" s="9" t="str">
        <f>HYPERLINK("http://www.aruplab.com/Testing-Information/resources/HotLines/Sample_Reports/May2024QHL/3017615_PD-L1 22C3 IHC_PDL1 22C3.pdf","E")</f>
        <v>E</v>
      </c>
      <c r="Z81" s="9" t="str">
        <f>HYPERLINK("https://connect.aruplab.com/Pricing/TestPrice/3017615/D05202024","P")</f>
        <v>P</v>
      </c>
      <c r="AA81" s="8">
        <v>45432</v>
      </c>
    </row>
    <row r="82" spans="1:27" ht="30" x14ac:dyDescent="0.25">
      <c r="A82" s="6" t="s">
        <v>243</v>
      </c>
      <c r="B82" s="6" t="s">
        <v>244</v>
      </c>
      <c r="C82" s="6" t="s">
        <v>258</v>
      </c>
      <c r="D82" s="7" t="s">
        <v>35</v>
      </c>
      <c r="E82" s="7" t="s">
        <v>0</v>
      </c>
      <c r="F82" s="7" t="s">
        <v>0</v>
      </c>
      <c r="G82" s="7" t="s">
        <v>0</v>
      </c>
      <c r="H82" s="7" t="s">
        <v>0</v>
      </c>
      <c r="I82" s="7" t="s">
        <v>0</v>
      </c>
      <c r="J82" s="7" t="s">
        <v>0</v>
      </c>
      <c r="K82" s="7" t="s">
        <v>0</v>
      </c>
      <c r="L82" s="7" t="s">
        <v>0</v>
      </c>
      <c r="M82" s="7" t="s">
        <v>0</v>
      </c>
      <c r="N82" s="7" t="s">
        <v>0</v>
      </c>
      <c r="O82" s="7" t="s">
        <v>0</v>
      </c>
      <c r="P82" s="7" t="s">
        <v>0</v>
      </c>
      <c r="Q82" s="7" t="s">
        <v>0</v>
      </c>
      <c r="R82" s="7" t="s">
        <v>0</v>
      </c>
      <c r="S82" s="7" t="s">
        <v>0</v>
      </c>
      <c r="T82" s="7" t="s">
        <v>0</v>
      </c>
      <c r="U82" s="7" t="s">
        <v>0</v>
      </c>
      <c r="V82" s="7" t="s">
        <v>0</v>
      </c>
      <c r="W82" s="9" t="str">
        <f>HYPERLINK("http://www.aruplab.com/Testing-Information/resources/HotLines/HotLineDocs/May2024QHL/3017651.pdf","H")</f>
        <v>H</v>
      </c>
      <c r="X82" s="9" t="str">
        <f>HYPERLINK("http://www.aruplab.com/Testing-Information/resources/HotLines/TDMix/May2024QHL/3017651.xlsx","T")</f>
        <v>T</v>
      </c>
      <c r="Y82" s="9" t="str">
        <f>HYPERLINK("http://www.aruplab.com/Testing-Information/resources/HotLines/Sample_Reports/May2024QHL/3017651_Vitamin C, Plasma High-dose therapy_VIT C IV.pdf","E")</f>
        <v>E</v>
      </c>
      <c r="Z82" s="9" t="str">
        <f>HYPERLINK("https://connect.aruplab.com/Pricing/TestPrice/3017651/D05202024","P")</f>
        <v>P</v>
      </c>
      <c r="AA82" s="8">
        <v>45432</v>
      </c>
    </row>
    <row r="83" spans="1:27" ht="30" x14ac:dyDescent="0.25">
      <c r="A83" s="6" t="s">
        <v>245</v>
      </c>
      <c r="B83" s="6" t="s">
        <v>246</v>
      </c>
      <c r="C83" s="6" t="s">
        <v>247</v>
      </c>
      <c r="D83" s="7" t="s">
        <v>35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7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  <c r="U83" s="7" t="s">
        <v>0</v>
      </c>
      <c r="V83" s="7" t="s">
        <v>0</v>
      </c>
      <c r="W83" s="9" t="str">
        <f>HYPERLINK("http://www.aruplab.com/Testing-Information/resources/HotLines/HotLineDocs/May2024QHL/3017653.pdf","H")</f>
        <v>H</v>
      </c>
      <c r="X83" s="9" t="str">
        <f>HYPERLINK("http://www.aruplab.com/Testing-Information/resources/HotLines/TDMix/May2024QHL/3017653.xlsx","T")</f>
        <v>T</v>
      </c>
      <c r="Y83" s="9" t="str">
        <f>HYPERLINK("http://www.aruplab.com/Testing-Information/resources/HotLines/Sample_Reports/May2024QHL/3017653_Alzheimers Disease Markers, CSF_ADMRKS CSF.pdf","E")</f>
        <v>E</v>
      </c>
      <c r="Z83" s="9" t="str">
        <f>HYPERLINK("https://connect.aruplab.com/Pricing/TestPrice/3017653/D05202024","P")</f>
        <v>P</v>
      </c>
      <c r="AA83" s="8">
        <v>45432</v>
      </c>
    </row>
    <row r="84" spans="1:27" ht="7.7" customHeight="1" x14ac:dyDescent="0.25"/>
  </sheetData>
  <autoFilter ref="A8:AB83" xr:uid="{00000000-0001-0000-0000-000000000000}"/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Jenna Rychert</cp:lastModifiedBy>
  <dcterms:created xsi:type="dcterms:W3CDTF">2024-03-26T16:23:49Z</dcterms:created>
  <dcterms:modified xsi:type="dcterms:W3CDTF">2024-05-03T02:06:38Z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2024-03-26T16:23:38Z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e5d43a33-b711-4970-875d-accb64182aba</vt:lpwstr>
  </property>
  <property fmtid="{D5CDD505-2E9C-101B-9397-08002B2CF9AE}" pid="8" name="MSIP_Label_7528a15d-fe30-4bc2-853f-da171899c8c3_ContentBits">
    <vt:lpwstr>2</vt:lpwstr>
  </property>
</Properties>
</file>